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Personnel\"/>
    </mc:Choice>
  </mc:AlternateContent>
  <xr:revisionPtr revIDLastSave="0" documentId="13_ncr:1_{5AB9C1FD-0019-4DDE-8940-47815214DBD3}" xr6:coauthVersionLast="36" xr6:coauthVersionMax="36" xr10:uidLastSave="{00000000-0000-0000-0000-000000000000}"/>
  <bookViews>
    <workbookView xWindow="0" yWindow="0" windowWidth="21570" windowHeight="7380" xr2:uid="{3CF34BEB-BA2E-4A24-8FAB-72BF9168C4A1}"/>
  </bookViews>
  <sheets>
    <sheet name="Combined Synthetic PEU" sheetId="1" r:id="rId1"/>
    <sheet name="Electric and Water PEU bo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H18" i="2" l="1"/>
  <c r="O19" i="2"/>
  <c r="N19" i="2"/>
  <c r="M19" i="2"/>
  <c r="N18" i="2"/>
  <c r="O18" i="2"/>
  <c r="M18" i="2"/>
  <c r="O15" i="2"/>
  <c r="N15" i="2"/>
  <c r="M15" i="2"/>
  <c r="M14" i="2"/>
  <c r="F15" i="2"/>
  <c r="H15" i="2"/>
  <c r="H14" i="2"/>
  <c r="H19" i="2"/>
  <c r="G19" i="2"/>
  <c r="F19" i="2"/>
  <c r="F18" i="2"/>
  <c r="F17" i="2"/>
  <c r="G15" i="2"/>
  <c r="O14" i="2"/>
  <c r="N14" i="2"/>
  <c r="G14" i="2"/>
  <c r="F14" i="2"/>
  <c r="F12" i="1"/>
  <c r="F13" i="1" s="1"/>
  <c r="F15" i="1" s="1"/>
  <c r="H10" i="1"/>
  <c r="H12" i="1" s="1"/>
  <c r="H13" i="1" s="1"/>
  <c r="G10" i="1"/>
  <c r="G12" i="1" s="1"/>
  <c r="G13" i="1" s="1"/>
  <c r="H12" i="2"/>
  <c r="G12" i="2"/>
  <c r="F6" i="2" l="1"/>
  <c r="O11" i="2"/>
  <c r="N11" i="2"/>
  <c r="M11" i="2"/>
  <c r="F7" i="2"/>
  <c r="G7" i="2"/>
  <c r="N7" i="2" s="1"/>
  <c r="G6" i="2"/>
  <c r="G22" i="2" s="1"/>
  <c r="M4" i="2"/>
  <c r="H10" i="2"/>
  <c r="F10" i="2"/>
  <c r="F4" i="2"/>
  <c r="H25" i="1"/>
  <c r="G25" i="1"/>
  <c r="F25" i="1"/>
  <c r="M17" i="2" l="1"/>
  <c r="M7" i="2"/>
  <c r="M22" i="2"/>
  <c r="M27" i="2" s="1"/>
  <c r="N27" i="2" s="1"/>
  <c r="M6" i="2"/>
  <c r="H6" i="2"/>
  <c r="F22" i="2"/>
  <c r="F27" i="2" s="1"/>
  <c r="G27" i="2" s="1"/>
  <c r="N22" i="2"/>
  <c r="N6" i="2"/>
  <c r="G10" i="2"/>
  <c r="H11" i="1"/>
  <c r="F23" i="2" l="1"/>
  <c r="F24" i="2" s="1"/>
  <c r="H22" i="2"/>
  <c r="O6" i="2"/>
  <c r="H7" i="2"/>
  <c r="N12" i="2"/>
  <c r="O12" i="2" s="1"/>
  <c r="O10" i="2"/>
  <c r="N10" i="2"/>
  <c r="N23" i="2" s="1"/>
  <c r="H27" i="2"/>
  <c r="M10" i="2"/>
  <c r="G4" i="2"/>
  <c r="G23" i="2"/>
  <c r="F9" i="1"/>
  <c r="G9" i="1"/>
  <c r="H9" i="1"/>
  <c r="N4" i="2" l="1"/>
  <c r="G24" i="2"/>
  <c r="G26" i="2" s="1"/>
  <c r="N17" i="2"/>
  <c r="O23" i="2"/>
  <c r="M23" i="2"/>
  <c r="M24" i="2" s="1"/>
  <c r="O22" i="2"/>
  <c r="O27" i="2" s="1"/>
  <c r="O7" i="2"/>
  <c r="F25" i="2"/>
  <c r="F26" i="2"/>
  <c r="O4" i="2"/>
  <c r="G17" i="2"/>
  <c r="G18" i="2" s="1"/>
  <c r="G8" i="1"/>
  <c r="G17" i="1" s="1"/>
  <c r="F8" i="1"/>
  <c r="F21" i="1" l="1"/>
  <c r="F22" i="1" s="1"/>
  <c r="F24" i="1" s="1"/>
  <c r="F17" i="1"/>
  <c r="F4" i="1"/>
  <c r="G4" i="1" s="1"/>
  <c r="F16" i="1"/>
  <c r="F28" i="2"/>
  <c r="F23" i="1"/>
  <c r="O17" i="2"/>
  <c r="F30" i="2"/>
  <c r="F31" i="2" s="1"/>
  <c r="M25" i="2"/>
  <c r="M26" i="2"/>
  <c r="N24" i="2"/>
  <c r="O24" i="2" s="1"/>
  <c r="H23" i="2"/>
  <c r="H24" i="2" s="1"/>
  <c r="H4" i="2"/>
  <c r="H17" i="2" s="1"/>
  <c r="G25" i="2"/>
  <c r="G28" i="2" s="1"/>
  <c r="G30" i="2" s="1"/>
  <c r="G31" i="2" s="1"/>
  <c r="F26" i="1" l="1"/>
  <c r="H25" i="2"/>
  <c r="O26" i="2"/>
  <c r="O25" i="2"/>
  <c r="N26" i="2"/>
  <c r="N25" i="2"/>
  <c r="M28" i="2"/>
  <c r="H26" i="2"/>
  <c r="N28" i="2" l="1"/>
  <c r="M30" i="2"/>
  <c r="M31" i="2" s="1"/>
  <c r="O28" i="2"/>
  <c r="H28" i="2"/>
  <c r="H30" i="2" s="1"/>
  <c r="H31" i="2" s="1"/>
  <c r="F28" i="1"/>
  <c r="F29" i="1" s="1"/>
  <c r="O30" i="2" l="1"/>
  <c r="O31" i="2" s="1"/>
  <c r="N30" i="2"/>
  <c r="N31" i="2" s="1"/>
  <c r="G21" i="1"/>
  <c r="G22" i="1" s="1"/>
  <c r="G24" i="1" l="1"/>
  <c r="H8" i="1" l="1"/>
  <c r="H17" i="1" s="1"/>
  <c r="G15" i="1"/>
  <c r="G23" i="1" l="1"/>
  <c r="G26" i="1" s="1"/>
  <c r="G16" i="1"/>
  <c r="H21" i="1"/>
  <c r="H22" i="1" s="1"/>
  <c r="H4" i="1"/>
  <c r="H24" i="1" l="1"/>
  <c r="G28" i="1"/>
  <c r="G29" i="1" s="1"/>
  <c r="H15" i="1"/>
  <c r="H23" i="1" l="1"/>
  <c r="H26" i="1" s="1"/>
  <c r="H28" i="1" s="1"/>
  <c r="H29" i="1" s="1"/>
</calcChain>
</file>

<file path=xl/sharedStrings.xml><?xml version="1.0" encoding="utf-8"?>
<sst xmlns="http://schemas.openxmlformats.org/spreadsheetml/2006/main" count="90" uniqueCount="34">
  <si>
    <t>Distribution based on City Contribution</t>
  </si>
  <si>
    <t>Value based on book value</t>
  </si>
  <si>
    <t>Performance Unit Value</t>
  </si>
  <si>
    <t>Book Value</t>
  </si>
  <si>
    <t>Year</t>
  </si>
  <si>
    <t>Distribution per share</t>
  </si>
  <si>
    <t>Target Pool</t>
  </si>
  <si>
    <t>Cumulative units outstanding</t>
  </si>
  <si>
    <t>City Contribution</t>
  </si>
  <si>
    <t>Total Distributions per share</t>
  </si>
  <si>
    <t>Yield per share</t>
  </si>
  <si>
    <t>Share Value</t>
  </si>
  <si>
    <t>Initial award</t>
  </si>
  <si>
    <t>Shares granted</t>
  </si>
  <si>
    <t>Total Holdings</t>
  </si>
  <si>
    <t>Annual cash distributions</t>
  </si>
  <si>
    <t>Value of holdings</t>
  </si>
  <si>
    <t>Total Value Received</t>
  </si>
  <si>
    <t>Annual CAGR Calcs</t>
  </si>
  <si>
    <t>Total Value of Grants</t>
  </si>
  <si>
    <t>Dividend per share is a % of the city contribution</t>
  </si>
  <si>
    <t>Based on 2016-2018 Book Value</t>
  </si>
  <si>
    <t>Example of a $10,000 annual grants</t>
  </si>
  <si>
    <t>Total Pre-tax Return</t>
  </si>
  <si>
    <t>Total Performance Units</t>
  </si>
  <si>
    <t>Electric</t>
  </si>
  <si>
    <t>Combined</t>
  </si>
  <si>
    <t>Water</t>
  </si>
  <si>
    <t>% Electric</t>
  </si>
  <si>
    <t>% Water</t>
  </si>
  <si>
    <t>FY Beginning  2017</t>
  </si>
  <si>
    <t>FY Beginning  2018</t>
  </si>
  <si>
    <t>FY Beginning  2019</t>
  </si>
  <si>
    <t>Accrued Distributions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</si>
</sst>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0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1" applyNumberFormat="1" applyFont="1"/>
    <xf numFmtId="43" fontId="0" fillId="0" borderId="0" xfId="0" applyNumberFormat="1"/>
    <xf numFmtId="164" fontId="0" fillId="0" borderId="0" xfId="0" applyNumberFormat="1"/>
    <xf numFmtId="165" fontId="0" fillId="0" borderId="0" xfId="3" applyNumberFormat="1" applyFont="1"/>
    <xf numFmtId="44" fontId="0" fillId="0" borderId="0" xfId="2" applyFont="1"/>
    <xf numFmtId="44" fontId="0" fillId="0" borderId="0" xfId="0" applyNumberFormat="1"/>
    <xf numFmtId="43" fontId="0" fillId="0" borderId="0" xfId="1" applyNumberFormat="1" applyFont="1"/>
    <xf numFmtId="166" fontId="0" fillId="0" borderId="0" xfId="3" applyNumberFormat="1" applyFont="1"/>
    <xf numFmtId="44" fontId="0" fillId="0" borderId="0" xfId="3" applyNumberFormat="1" applyFont="1"/>
    <xf numFmtId="167" fontId="0" fillId="2" borderId="0" xfId="3" applyNumberFormat="1" applyFont="1" applyFill="1"/>
    <xf numFmtId="167" fontId="2" fillId="2" borderId="0" xfId="2" applyNumberFormat="1" applyFont="1" applyFill="1"/>
    <xf numFmtId="0" fontId="0" fillId="0" borderId="1" xfId="0" applyBorder="1"/>
    <xf numFmtId="44" fontId="0" fillId="0" borderId="2" xfId="3" applyNumberFormat="1" applyFont="1" applyBorder="1"/>
    <xf numFmtId="44" fontId="0" fillId="0" borderId="3" xfId="3" applyNumberFormat="1" applyFont="1" applyBorder="1"/>
    <xf numFmtId="0" fontId="0" fillId="0" borderId="4" xfId="0" applyBorder="1"/>
    <xf numFmtId="10" fontId="0" fillId="0" borderId="0" xfId="3" applyNumberFormat="1" applyFont="1" applyBorder="1"/>
    <xf numFmtId="10" fontId="0" fillId="0" borderId="5" xfId="3" applyNumberFormat="1" applyFont="1" applyBorder="1"/>
    <xf numFmtId="0" fontId="0" fillId="0" borderId="6" xfId="0" applyBorder="1"/>
    <xf numFmtId="44" fontId="0" fillId="0" borderId="7" xfId="3" applyNumberFormat="1" applyFont="1" applyBorder="1"/>
    <xf numFmtId="44" fontId="0" fillId="0" borderId="8" xfId="3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7" xfId="3" applyNumberFormat="1" applyFont="1" applyBorder="1"/>
    <xf numFmtId="10" fontId="0" fillId="0" borderId="8" xfId="3" applyNumberFormat="1" applyFont="1" applyBorder="1"/>
    <xf numFmtId="0" fontId="0" fillId="0" borderId="9" xfId="0" applyBorder="1"/>
    <xf numFmtId="167" fontId="0" fillId="0" borderId="0" xfId="3" applyNumberFormat="1" applyFont="1" applyBorder="1"/>
    <xf numFmtId="167" fontId="0" fillId="0" borderId="5" xfId="3" applyNumberFormat="1" applyFont="1" applyBorder="1"/>
    <xf numFmtId="167" fontId="0" fillId="0" borderId="7" xfId="3" applyNumberFormat="1" applyFont="1" applyBorder="1"/>
    <xf numFmtId="167" fontId="0" fillId="0" borderId="8" xfId="3" applyNumberFormat="1" applyFont="1" applyBorder="1"/>
    <xf numFmtId="167" fontId="0" fillId="0" borderId="2" xfId="3" applyNumberFormat="1" applyFont="1" applyBorder="1"/>
    <xf numFmtId="167" fontId="0" fillId="0" borderId="3" xfId="3" applyNumberFormat="1" applyFont="1" applyBorder="1"/>
    <xf numFmtId="0" fontId="3" fillId="0" borderId="9" xfId="0" applyFont="1" applyBorder="1"/>
    <xf numFmtId="164" fontId="0" fillId="0" borderId="9" xfId="1" applyNumberFormat="1" applyFont="1" applyBorder="1"/>
    <xf numFmtId="164" fontId="0" fillId="0" borderId="9" xfId="0" applyNumberFormat="1" applyBorder="1"/>
    <xf numFmtId="10" fontId="2" fillId="0" borderId="0" xfId="3" applyNumberFormat="1" applyFont="1" applyFill="1"/>
    <xf numFmtId="10" fontId="0" fillId="0" borderId="0" xfId="0" applyNumberFormat="1"/>
    <xf numFmtId="0" fontId="0" fillId="0" borderId="0" xfId="0" applyBorder="1"/>
    <xf numFmtId="167" fontId="0" fillId="0" borderId="0" xfId="0" applyNumberFormat="1" applyBorder="1"/>
    <xf numFmtId="0" fontId="4" fillId="0" borderId="9" xfId="0" applyFont="1" applyBorder="1"/>
    <xf numFmtId="166" fontId="0" fillId="2" borderId="0" xfId="3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2C65-3E0C-4F56-9C44-433FCBA86AEF}">
  <dimension ref="D1:J29"/>
  <sheetViews>
    <sheetView tabSelected="1" zoomScale="190" zoomScaleNormal="190" workbookViewId="0">
      <selection activeCell="E1" sqref="E1"/>
    </sheetView>
  </sheetViews>
  <sheetFormatPr defaultRowHeight="15" x14ac:dyDescent="0.25"/>
  <cols>
    <col min="3" max="3" width="8.85546875" customWidth="1"/>
    <col min="4" max="4" width="15.28515625" bestFit="1" customWidth="1"/>
    <col min="5" max="5" width="43.28515625" bestFit="1" customWidth="1"/>
    <col min="6" max="8" width="17.7109375" bestFit="1" customWidth="1"/>
    <col min="9" max="9" width="16.85546875" bestFit="1" customWidth="1"/>
    <col min="10" max="10" width="11.5703125" bestFit="1" customWidth="1"/>
  </cols>
  <sheetData>
    <row r="1" spans="4:10" x14ac:dyDescent="0.25">
      <c r="E1" t="s">
        <v>21</v>
      </c>
      <c r="F1" s="1"/>
      <c r="G1" s="1"/>
      <c r="H1" s="1"/>
      <c r="I1" s="7"/>
    </row>
    <row r="2" spans="4:10" x14ac:dyDescent="0.25">
      <c r="E2" t="s">
        <v>26</v>
      </c>
      <c r="F2" s="1"/>
      <c r="G2" s="1"/>
      <c r="H2" s="1"/>
    </row>
    <row r="3" spans="4:10" x14ac:dyDescent="0.25">
      <c r="E3" s="27" t="s">
        <v>4</v>
      </c>
      <c r="F3" s="27" t="s">
        <v>30</v>
      </c>
      <c r="G3" s="27" t="s">
        <v>31</v>
      </c>
      <c r="H3" s="27" t="s">
        <v>32</v>
      </c>
    </row>
    <row r="4" spans="4:10" x14ac:dyDescent="0.25">
      <c r="E4" t="s">
        <v>7</v>
      </c>
      <c r="F4" s="3">
        <f>F5/F8</f>
        <v>841422.20546857128</v>
      </c>
      <c r="G4" s="7">
        <f>G5/G8+F4</f>
        <v>1601432.0095950444</v>
      </c>
      <c r="H4" s="1">
        <f>H5/H8+G4</f>
        <v>2327303.145692253</v>
      </c>
      <c r="I4" s="3"/>
    </row>
    <row r="5" spans="4:10" x14ac:dyDescent="0.25">
      <c r="E5" t="s">
        <v>6</v>
      </c>
      <c r="F5" s="11">
        <v>10000000</v>
      </c>
      <c r="G5" s="11">
        <v>10000000</v>
      </c>
      <c r="H5" s="11">
        <v>10000000</v>
      </c>
      <c r="I5" s="1"/>
      <c r="J5" s="3"/>
    </row>
    <row r="7" spans="4:10" x14ac:dyDescent="0.25">
      <c r="E7" t="s">
        <v>1</v>
      </c>
      <c r="F7" s="4"/>
    </row>
    <row r="8" spans="4:10" x14ac:dyDescent="0.25">
      <c r="D8" s="5"/>
      <c r="E8" t="s">
        <v>2</v>
      </c>
      <c r="F8" s="5">
        <f>F9/$F$10</f>
        <v>11.884639999999999</v>
      </c>
      <c r="G8" s="5">
        <f>G9/G10</f>
        <v>13.157724999999999</v>
      </c>
      <c r="H8" s="5">
        <f>H9/H10</f>
        <v>13.77655</v>
      </c>
      <c r="I8" s="6"/>
    </row>
    <row r="9" spans="4:10" x14ac:dyDescent="0.25">
      <c r="E9" t="s">
        <v>3</v>
      </c>
      <c r="F9" s="1">
        <f>2376928000</f>
        <v>2376928000</v>
      </c>
      <c r="G9" s="1">
        <f>2631545000</f>
        <v>2631545000</v>
      </c>
      <c r="H9" s="3">
        <f>2755310000</f>
        <v>2755310000</v>
      </c>
      <c r="I9" s="2"/>
    </row>
    <row r="10" spans="4:10" x14ac:dyDescent="0.25">
      <c r="E10" t="s">
        <v>24</v>
      </c>
      <c r="F10" s="3">
        <v>200000000</v>
      </c>
      <c r="G10" s="3">
        <f>$F$10</f>
        <v>200000000</v>
      </c>
      <c r="H10" s="3">
        <f>$F$10</f>
        <v>200000000</v>
      </c>
    </row>
    <row r="11" spans="4:10" x14ac:dyDescent="0.25">
      <c r="E11" t="s">
        <v>8</v>
      </c>
      <c r="F11" s="1">
        <v>129187000</v>
      </c>
      <c r="G11" s="1">
        <v>115823000</v>
      </c>
      <c r="H11" s="1">
        <f>116620000</f>
        <v>116620000</v>
      </c>
      <c r="I11" s="1"/>
    </row>
    <row r="12" spans="4:10" x14ac:dyDescent="0.25">
      <c r="D12" s="42">
        <v>4.0000000000000002E-9</v>
      </c>
      <c r="E12" t="s">
        <v>0</v>
      </c>
      <c r="F12" s="3">
        <f>F11*$D$12*F10</f>
        <v>103349600</v>
      </c>
      <c r="G12" s="3">
        <f t="shared" ref="G12:H12" si="0">G11*$D$12*G10</f>
        <v>92658400</v>
      </c>
      <c r="H12" s="3">
        <f t="shared" si="0"/>
        <v>93296000</v>
      </c>
      <c r="I12" t="s">
        <v>20</v>
      </c>
    </row>
    <row r="13" spans="4:10" x14ac:dyDescent="0.25">
      <c r="D13" s="8"/>
      <c r="E13" t="s">
        <v>5</v>
      </c>
      <c r="F13" s="9">
        <f>F12/F10</f>
        <v>0.51674799999999999</v>
      </c>
      <c r="G13" s="9">
        <f>G12/G10</f>
        <v>0.46329199999999998</v>
      </c>
      <c r="H13" s="9">
        <f>H12/H10</f>
        <v>0.46648000000000001</v>
      </c>
    </row>
    <row r="14" spans="4:10" ht="15.75" thickBot="1" x14ac:dyDescent="0.3">
      <c r="F14" s="3"/>
      <c r="G14" s="3"/>
      <c r="H14" s="3"/>
    </row>
    <row r="15" spans="4:10" x14ac:dyDescent="0.25">
      <c r="E15" s="12" t="s">
        <v>9</v>
      </c>
      <c r="F15" s="13">
        <f>F13</f>
        <v>0.51674799999999999</v>
      </c>
      <c r="G15" s="13">
        <f t="shared" ref="G15:H15" si="1">G13</f>
        <v>0.46329199999999998</v>
      </c>
      <c r="H15" s="14">
        <f t="shared" si="1"/>
        <v>0.46648000000000001</v>
      </c>
    </row>
    <row r="16" spans="4:10" x14ac:dyDescent="0.25">
      <c r="E16" s="15" t="s">
        <v>10</v>
      </c>
      <c r="F16" s="16">
        <f>F15/F8</f>
        <v>4.3480324183147324E-2</v>
      </c>
      <c r="G16" s="16">
        <f>G15/G8</f>
        <v>3.5210646217336203E-2</v>
      </c>
      <c r="H16" s="17">
        <f>H15/H8</f>
        <v>3.3860436756662587E-2</v>
      </c>
    </row>
    <row r="17" spans="5:9" ht="15.75" thickBot="1" x14ac:dyDescent="0.3">
      <c r="E17" s="18" t="s">
        <v>11</v>
      </c>
      <c r="F17" s="19">
        <f>F8</f>
        <v>11.884639999999999</v>
      </c>
      <c r="G17" s="19">
        <f>G8</f>
        <v>13.157724999999999</v>
      </c>
      <c r="H17" s="20">
        <f>H8</f>
        <v>13.77655</v>
      </c>
    </row>
    <row r="18" spans="5:9" x14ac:dyDescent="0.25">
      <c r="F18" s="2"/>
    </row>
    <row r="19" spans="5:9" x14ac:dyDescent="0.25">
      <c r="E19" s="34" t="s">
        <v>22</v>
      </c>
      <c r="F19" s="35"/>
      <c r="G19" s="36"/>
      <c r="H19" s="36"/>
    </row>
    <row r="20" spans="5:9" x14ac:dyDescent="0.25">
      <c r="E20" t="s">
        <v>12</v>
      </c>
      <c r="F20" s="10">
        <v>10000</v>
      </c>
      <c r="G20" s="10">
        <v>10000</v>
      </c>
      <c r="H20" s="10">
        <v>10000</v>
      </c>
      <c r="I20" s="3"/>
    </row>
    <row r="21" spans="5:9" x14ac:dyDescent="0.25">
      <c r="E21" t="s">
        <v>13</v>
      </c>
      <c r="F21" s="3">
        <f>F20/F17</f>
        <v>841.42220546857129</v>
      </c>
      <c r="G21" s="3">
        <f>G20/G17</f>
        <v>760.00980412647323</v>
      </c>
      <c r="H21" s="3">
        <f>H20/H17</f>
        <v>725.87113609720859</v>
      </c>
      <c r="I21" s="3"/>
    </row>
    <row r="22" spans="5:9" ht="15.75" thickBot="1" x14ac:dyDescent="0.3">
      <c r="E22" t="s">
        <v>14</v>
      </c>
      <c r="F22" s="1">
        <f>F21</f>
        <v>841.42220546857129</v>
      </c>
      <c r="G22" s="1">
        <f>G21+F22</f>
        <v>1601.4320095950445</v>
      </c>
      <c r="H22" s="1">
        <f>H21+G22</f>
        <v>2327.3031456922531</v>
      </c>
      <c r="I22" s="3"/>
    </row>
    <row r="23" spans="5:9" x14ac:dyDescent="0.25">
      <c r="E23" s="12" t="s">
        <v>15</v>
      </c>
      <c r="F23" s="32">
        <f>F22*F15</f>
        <v>434.80324183147326</v>
      </c>
      <c r="G23" s="32">
        <f>G22*G15</f>
        <v>741.93063858930736</v>
      </c>
      <c r="H23" s="33">
        <f>H22*H15</f>
        <v>1085.6403714025223</v>
      </c>
      <c r="I23" s="3"/>
    </row>
    <row r="24" spans="5:9" x14ac:dyDescent="0.25">
      <c r="E24" s="15" t="s">
        <v>16</v>
      </c>
      <c r="F24" s="21">
        <f>F22*F17</f>
        <v>10000</v>
      </c>
      <c r="G24" s="21">
        <f>G22*G17</f>
        <v>21071.201988448956</v>
      </c>
      <c r="H24" s="22">
        <f>H22*H17</f>
        <v>32062.20815178661</v>
      </c>
    </row>
    <row r="25" spans="5:9" x14ac:dyDescent="0.25">
      <c r="E25" s="15" t="s">
        <v>19</v>
      </c>
      <c r="F25" s="28">
        <f>F20</f>
        <v>10000</v>
      </c>
      <c r="G25" s="28">
        <f>F25+G20</f>
        <v>20000</v>
      </c>
      <c r="H25" s="29">
        <f>G25+H20</f>
        <v>30000</v>
      </c>
    </row>
    <row r="26" spans="5:9" ht="15.75" thickBot="1" x14ac:dyDescent="0.3">
      <c r="E26" s="18" t="s">
        <v>17</v>
      </c>
      <c r="F26" s="30">
        <f>F24+F23</f>
        <v>10434.803241831472</v>
      </c>
      <c r="G26" s="30">
        <f>G24+G23+F23</f>
        <v>22247.935868869736</v>
      </c>
      <c r="H26" s="31">
        <f>H24+H23+G23+F23</f>
        <v>34324.582403609915</v>
      </c>
    </row>
    <row r="27" spans="5:9" ht="15.75" thickBot="1" x14ac:dyDescent="0.3"/>
    <row r="28" spans="5:9" x14ac:dyDescent="0.25">
      <c r="E28" s="12" t="s">
        <v>23</v>
      </c>
      <c r="F28" s="23">
        <f>F26/SUM($F$20:F20)-1</f>
        <v>4.3480324183147179E-2</v>
      </c>
      <c r="G28" s="23">
        <f>G26/SUM($F$20:G20)-1</f>
        <v>0.11239679344348685</v>
      </c>
      <c r="H28" s="24">
        <f>H26/SUM($F$20:H20)-1</f>
        <v>0.14415274678699719</v>
      </c>
    </row>
    <row r="29" spans="5:9" ht="15.75" thickBot="1" x14ac:dyDescent="0.3">
      <c r="E29" s="18" t="s">
        <v>18</v>
      </c>
      <c r="F29" s="25">
        <f>1*(1+F28)^(1/1)-1</f>
        <v>4.3480324183147179E-2</v>
      </c>
      <c r="G29" s="25">
        <f>1*(1+G28)^(1/2)-1</f>
        <v>5.4702229751832254E-2</v>
      </c>
      <c r="H29" s="26">
        <f>1*(1+H28)^(1/3)-1</f>
        <v>4.5910852185379269E-2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C0EA-4408-4232-91B5-B19678800498}">
  <dimension ref="A1:T31"/>
  <sheetViews>
    <sheetView workbookViewId="0">
      <selection activeCell="F2" sqref="F2"/>
    </sheetView>
  </sheetViews>
  <sheetFormatPr defaultRowHeight="15" x14ac:dyDescent="0.25"/>
  <cols>
    <col min="1" max="1" width="22.28515625" customWidth="1"/>
    <col min="2" max="2" width="14.28515625" bestFit="1" customWidth="1"/>
    <col min="4" max="4" width="12.140625" bestFit="1" customWidth="1"/>
    <col min="5" max="5" width="36.42578125" bestFit="1" customWidth="1"/>
    <col min="6" max="8" width="17.42578125" bestFit="1" customWidth="1"/>
    <col min="9" max="9" width="3" customWidth="1"/>
    <col min="10" max="10" width="3.5703125" customWidth="1"/>
    <col min="11" max="11" width="12.140625" bestFit="1" customWidth="1"/>
    <col min="12" max="12" width="36.42578125" bestFit="1" customWidth="1"/>
    <col min="13" max="15" width="17.42578125" bestFit="1" customWidth="1"/>
    <col min="16" max="16" width="44.85546875" bestFit="1" customWidth="1"/>
    <col min="17" max="17" width="23.7109375" bestFit="1" customWidth="1"/>
    <col min="18" max="20" width="9" bestFit="1" customWidth="1"/>
  </cols>
  <sheetData>
    <row r="1" spans="1:17" x14ac:dyDescent="0.25">
      <c r="E1" t="s">
        <v>21</v>
      </c>
      <c r="F1" s="1"/>
      <c r="G1" s="1"/>
      <c r="H1" s="1"/>
      <c r="I1" s="7"/>
      <c r="L1" t="s">
        <v>21</v>
      </c>
      <c r="M1" s="1"/>
      <c r="N1" s="1"/>
      <c r="O1" s="1"/>
      <c r="P1" s="7"/>
    </row>
    <row r="2" spans="1:17" x14ac:dyDescent="0.25">
      <c r="E2" s="41" t="s">
        <v>25</v>
      </c>
      <c r="F2" s="1"/>
      <c r="G2" s="1"/>
      <c r="H2" s="1"/>
      <c r="L2" s="41" t="s">
        <v>27</v>
      </c>
      <c r="M2" s="1"/>
      <c r="N2" s="1"/>
      <c r="O2" s="1"/>
    </row>
    <row r="3" spans="1:17" x14ac:dyDescent="0.25">
      <c r="E3" s="27" t="s">
        <v>4</v>
      </c>
      <c r="F3" s="27" t="s">
        <v>30</v>
      </c>
      <c r="G3" s="27" t="s">
        <v>31</v>
      </c>
      <c r="H3" s="27" t="s">
        <v>32</v>
      </c>
      <c r="L3" s="27" t="s">
        <v>4</v>
      </c>
      <c r="M3" s="27" t="s">
        <v>30</v>
      </c>
      <c r="N3" s="27" t="s">
        <v>31</v>
      </c>
      <c r="O3" s="27" t="s">
        <v>32</v>
      </c>
    </row>
    <row r="4" spans="1:17" x14ac:dyDescent="0.25">
      <c r="E4" t="s">
        <v>7</v>
      </c>
      <c r="F4" s="3">
        <f>F5/100</f>
        <v>100000</v>
      </c>
      <c r="G4" s="7">
        <f>G5/G10+F4</f>
        <v>990824.94844350615</v>
      </c>
      <c r="H4" s="1">
        <f>H5/H10+G4</f>
        <v>1849599.4771909835</v>
      </c>
      <c r="I4" s="3"/>
      <c r="L4" t="s">
        <v>7</v>
      </c>
      <c r="M4" s="3">
        <f>M5/100</f>
        <v>100000</v>
      </c>
      <c r="N4" s="7">
        <f>N5/N10+M4</f>
        <v>763892.92203839018</v>
      </c>
      <c r="O4" s="1">
        <f>O5/O10+N4</f>
        <v>1392484.142253381</v>
      </c>
      <c r="P4" s="3"/>
    </row>
    <row r="5" spans="1:17" x14ac:dyDescent="0.25">
      <c r="E5" t="s">
        <v>6</v>
      </c>
      <c r="F5" s="11">
        <v>10000000</v>
      </c>
      <c r="G5" s="11">
        <v>10000000</v>
      </c>
      <c r="H5" s="11">
        <v>10000000</v>
      </c>
      <c r="I5" s="1"/>
      <c r="J5" s="3"/>
      <c r="L5" t="s">
        <v>6</v>
      </c>
      <c r="M5" s="11">
        <v>10000000</v>
      </c>
      <c r="N5" s="11">
        <v>10000000</v>
      </c>
      <c r="O5" s="11">
        <v>10000000</v>
      </c>
      <c r="P5" s="1"/>
    </row>
    <row r="6" spans="1:17" x14ac:dyDescent="0.25">
      <c r="E6" t="s">
        <v>28</v>
      </c>
      <c r="F6" s="37">
        <f>F11/($F$11+$M$11)</f>
        <v>0.40864141695678241</v>
      </c>
      <c r="G6" s="37">
        <f>G11/($F$11+$M$11)</f>
        <v>0.47227194800004207</v>
      </c>
      <c r="H6" s="37">
        <f>H11/($F$11+$M$11)</f>
        <v>0.48989766189509554</v>
      </c>
      <c r="I6" s="1"/>
      <c r="J6" s="3"/>
      <c r="L6" t="s">
        <v>28</v>
      </c>
      <c r="M6" s="37">
        <f>F6</f>
        <v>0.40864141695678241</v>
      </c>
      <c r="N6" s="37">
        <f t="shared" ref="N6:O7" si="0">G6</f>
        <v>0.47227194800004207</v>
      </c>
      <c r="O6" s="37">
        <f t="shared" si="0"/>
        <v>0.48989766189509554</v>
      </c>
      <c r="P6" s="1"/>
    </row>
    <row r="7" spans="1:17" x14ac:dyDescent="0.25">
      <c r="E7" t="s">
        <v>29</v>
      </c>
      <c r="F7" s="37">
        <f>1-F6</f>
        <v>0.59135858304321753</v>
      </c>
      <c r="G7" s="37">
        <f t="shared" ref="G7:H7" si="1">1-G6</f>
        <v>0.52772805199995787</v>
      </c>
      <c r="H7" s="37">
        <f t="shared" si="1"/>
        <v>0.51010233810490446</v>
      </c>
      <c r="I7" s="1"/>
      <c r="J7" s="3"/>
      <c r="L7" t="s">
        <v>29</v>
      </c>
      <c r="M7" s="37">
        <f t="shared" ref="M7" si="2">F7</f>
        <v>0.59135858304321753</v>
      </c>
      <c r="N7" s="37">
        <f t="shared" si="0"/>
        <v>0.52772805199995787</v>
      </c>
      <c r="O7" s="37">
        <f t="shared" si="0"/>
        <v>0.51010233810490446</v>
      </c>
      <c r="P7" s="1"/>
    </row>
    <row r="9" spans="1:17" x14ac:dyDescent="0.25">
      <c r="E9" t="s">
        <v>1</v>
      </c>
      <c r="F9" s="4"/>
      <c r="L9" t="s">
        <v>1</v>
      </c>
      <c r="M9" s="4"/>
    </row>
    <row r="10" spans="1:17" x14ac:dyDescent="0.25">
      <c r="B10" s="3"/>
      <c r="C10" s="6"/>
      <c r="D10" s="5"/>
      <c r="E10" t="s">
        <v>2</v>
      </c>
      <c r="F10" s="5">
        <f>F11/$F$12</f>
        <v>9.7131000000000007</v>
      </c>
      <c r="G10" s="5">
        <f>G11/G12</f>
        <v>11.22555</v>
      </c>
      <c r="H10" s="5">
        <f>H11/H12</f>
        <v>11.644500000000001</v>
      </c>
      <c r="I10" s="6"/>
      <c r="K10" s="5"/>
      <c r="L10" t="s">
        <v>2</v>
      </c>
      <c r="M10" s="5">
        <f>M11/$M$12</f>
        <v>14.056150000000001</v>
      </c>
      <c r="N10" s="5">
        <f>N11/$M$12</f>
        <v>15.062670000000001</v>
      </c>
      <c r="O10" s="5">
        <f>O11/$M$12</f>
        <v>15.90859</v>
      </c>
      <c r="P10" s="6"/>
    </row>
    <row r="11" spans="1:17" x14ac:dyDescent="0.25">
      <c r="C11" s="6"/>
      <c r="E11" t="s">
        <v>3</v>
      </c>
      <c r="F11" s="1">
        <v>971310000</v>
      </c>
      <c r="G11" s="1">
        <v>1122555000</v>
      </c>
      <c r="H11" s="3">
        <v>1164450000</v>
      </c>
      <c r="I11" s="3"/>
      <c r="L11" t="s">
        <v>3</v>
      </c>
      <c r="M11" s="1">
        <f>1401047000+4568000</f>
        <v>1405615000</v>
      </c>
      <c r="N11" s="1">
        <f>1501263000+5004000</f>
        <v>1506267000</v>
      </c>
      <c r="O11" s="3">
        <f>1585326000+5533000</f>
        <v>1590859000</v>
      </c>
      <c r="P11" s="3"/>
    </row>
    <row r="12" spans="1:17" x14ac:dyDescent="0.25">
      <c r="C12" s="6"/>
      <c r="E12" t="s">
        <v>24</v>
      </c>
      <c r="F12" s="3">
        <v>100000000</v>
      </c>
      <c r="G12" s="3">
        <f>F12</f>
        <v>100000000</v>
      </c>
      <c r="H12" s="3">
        <f>G12</f>
        <v>100000000</v>
      </c>
      <c r="L12" t="s">
        <v>24</v>
      </c>
      <c r="M12" s="3">
        <v>100000000</v>
      </c>
      <c r="N12" s="3">
        <f>M12</f>
        <v>100000000</v>
      </c>
      <c r="O12" s="3">
        <f>N12</f>
        <v>100000000</v>
      </c>
    </row>
    <row r="13" spans="1:17" x14ac:dyDescent="0.25">
      <c r="E13" t="s">
        <v>8</v>
      </c>
      <c r="F13" s="1">
        <v>103720000</v>
      </c>
      <c r="G13" s="1">
        <v>92271000</v>
      </c>
      <c r="H13" s="1">
        <v>91472000</v>
      </c>
      <c r="I13" s="1"/>
      <c r="L13" t="s">
        <v>8</v>
      </c>
      <c r="M13" s="1">
        <v>25467000</v>
      </c>
      <c r="N13" s="1">
        <v>23552000</v>
      </c>
      <c r="O13" s="1">
        <v>25148000</v>
      </c>
      <c r="P13" s="1"/>
    </row>
    <row r="14" spans="1:17" x14ac:dyDescent="0.25">
      <c r="A14" t="s">
        <v>20</v>
      </c>
      <c r="D14" s="42">
        <v>3.4999999999999999E-9</v>
      </c>
      <c r="E14" t="s">
        <v>0</v>
      </c>
      <c r="F14" s="3">
        <f>F13*$D$14*F12</f>
        <v>36302000</v>
      </c>
      <c r="G14" s="3">
        <f>G13*$D$14*G12</f>
        <v>32294849.999999996</v>
      </c>
      <c r="H14" s="3">
        <f>H13*$D$14*H12</f>
        <v>32015200</v>
      </c>
      <c r="K14" s="42">
        <v>3.4999999999999999E-9</v>
      </c>
      <c r="L14" t="s">
        <v>0</v>
      </c>
      <c r="M14" s="3">
        <f>M13*$D$14*M12</f>
        <v>8913450</v>
      </c>
      <c r="N14" s="3">
        <f t="shared" ref="N14:O14" si="3">N13*$D$14*N12</f>
        <v>8243199.9999999991</v>
      </c>
      <c r="O14" s="3">
        <f t="shared" si="3"/>
        <v>8801800</v>
      </c>
      <c r="Q14" s="3"/>
    </row>
    <row r="15" spans="1:17" x14ac:dyDescent="0.25">
      <c r="D15" s="8"/>
      <c r="E15" t="s">
        <v>5</v>
      </c>
      <c r="F15" s="9">
        <f>F14/F12</f>
        <v>0.36302000000000001</v>
      </c>
      <c r="G15" s="9">
        <f>G14/G12</f>
        <v>0.32294849999999997</v>
      </c>
      <c r="H15" s="9">
        <f>H14/H12</f>
        <v>0.32015199999999999</v>
      </c>
      <c r="K15" s="8"/>
      <c r="L15" t="s">
        <v>5</v>
      </c>
      <c r="M15" s="9">
        <f>M14/M12</f>
        <v>8.9134500000000005E-2</v>
      </c>
      <c r="N15" s="9">
        <f t="shared" ref="N15:O15" si="4">N14/N12</f>
        <v>8.2431999999999991E-2</v>
      </c>
      <c r="O15" s="9">
        <f t="shared" si="4"/>
        <v>8.8017999999999999E-2</v>
      </c>
    </row>
    <row r="16" spans="1:17" ht="15.75" thickBot="1" x14ac:dyDescent="0.3">
      <c r="F16" s="3"/>
      <c r="G16" s="3"/>
      <c r="H16" s="3"/>
      <c r="M16" s="3"/>
      <c r="N16" s="3"/>
      <c r="O16" s="3"/>
    </row>
    <row r="17" spans="3:20" x14ac:dyDescent="0.25">
      <c r="C17" s="6"/>
      <c r="E17" s="12" t="s">
        <v>33</v>
      </c>
      <c r="F17" s="13">
        <f>F15</f>
        <v>0.36302000000000001</v>
      </c>
      <c r="G17" s="13">
        <f t="shared" ref="G17:H17" si="5">G15</f>
        <v>0.32294849999999997</v>
      </c>
      <c r="H17" s="14">
        <f t="shared" si="5"/>
        <v>0.32015199999999999</v>
      </c>
      <c r="L17" s="12" t="s">
        <v>33</v>
      </c>
      <c r="M17" s="13">
        <f>M15</f>
        <v>8.9134500000000005E-2</v>
      </c>
      <c r="N17" s="13">
        <f t="shared" ref="N17:O17" si="6">N15</f>
        <v>8.2431999999999991E-2</v>
      </c>
      <c r="O17" s="14">
        <f t="shared" si="6"/>
        <v>8.8017999999999999E-2</v>
      </c>
      <c r="Q17" s="6"/>
    </row>
    <row r="18" spans="3:20" x14ac:dyDescent="0.25">
      <c r="C18" s="38"/>
      <c r="E18" s="15" t="s">
        <v>10</v>
      </c>
      <c r="F18" s="16">
        <f>F17/F10</f>
        <v>3.7374267741503743E-2</v>
      </c>
      <c r="G18" s="16">
        <f>G17/G10</f>
        <v>2.8769058086240761E-2</v>
      </c>
      <c r="H18" s="17">
        <f>H17/H10</f>
        <v>2.7493838292756236E-2</v>
      </c>
      <c r="L18" s="15" t="s">
        <v>10</v>
      </c>
      <c r="M18" s="16">
        <f>M17/M10</f>
        <v>6.3413167901594679E-3</v>
      </c>
      <c r="N18" s="16">
        <f>N17/N10</f>
        <v>5.4726021349468575E-3</v>
      </c>
      <c r="O18" s="17">
        <f>O17/O10</f>
        <v>5.5327342020883054E-3</v>
      </c>
      <c r="Q18" s="38"/>
    </row>
    <row r="19" spans="3:20" ht="15.75" thickBot="1" x14ac:dyDescent="0.3">
      <c r="E19" s="18" t="s">
        <v>11</v>
      </c>
      <c r="F19" s="19">
        <f>F10</f>
        <v>9.7131000000000007</v>
      </c>
      <c r="G19" s="19">
        <f>G10</f>
        <v>11.22555</v>
      </c>
      <c r="H19" s="20">
        <f>H10</f>
        <v>11.644500000000001</v>
      </c>
      <c r="L19" s="18" t="s">
        <v>11</v>
      </c>
      <c r="M19" s="19">
        <f>M10</f>
        <v>14.056150000000001</v>
      </c>
      <c r="N19" s="19">
        <f>N10</f>
        <v>15.062670000000001</v>
      </c>
      <c r="O19" s="20">
        <f>O10</f>
        <v>15.90859</v>
      </c>
    </row>
    <row r="20" spans="3:20" x14ac:dyDescent="0.25">
      <c r="F20" s="2"/>
      <c r="M20" s="2"/>
    </row>
    <row r="21" spans="3:20" x14ac:dyDescent="0.25">
      <c r="E21" s="34" t="s">
        <v>22</v>
      </c>
      <c r="F21" s="35"/>
      <c r="G21" s="36"/>
      <c r="H21" s="36"/>
      <c r="L21" s="34" t="s">
        <v>22</v>
      </c>
      <c r="M21" s="35"/>
      <c r="N21" s="36"/>
      <c r="O21" s="36"/>
    </row>
    <row r="22" spans="3:20" x14ac:dyDescent="0.25">
      <c r="E22" t="s">
        <v>12</v>
      </c>
      <c r="F22" s="10">
        <f>10000*F6</f>
        <v>4086.414169567824</v>
      </c>
      <c r="G22" s="10">
        <f t="shared" ref="G22:H22" si="7">10000*G6</f>
        <v>4722.7194800004208</v>
      </c>
      <c r="H22" s="10">
        <f t="shared" si="7"/>
        <v>4898.9766189509555</v>
      </c>
      <c r="I22" s="3"/>
      <c r="L22" t="s">
        <v>12</v>
      </c>
      <c r="M22" s="10">
        <f>10000*F7</f>
        <v>5913.5858304321755</v>
      </c>
      <c r="N22" s="10">
        <f t="shared" ref="N22" si="8">10000*G7</f>
        <v>5277.2805199995782</v>
      </c>
      <c r="O22" s="10">
        <f>10000*H7</f>
        <v>5101.0233810490445</v>
      </c>
      <c r="P22" s="3"/>
      <c r="Q22" s="39"/>
      <c r="R22" s="40"/>
      <c r="S22" s="40"/>
      <c r="T22" s="40"/>
    </row>
    <row r="23" spans="3:20" x14ac:dyDescent="0.25">
      <c r="E23" t="s">
        <v>13</v>
      </c>
      <c r="F23" s="3">
        <f>F22/F19</f>
        <v>420.71163372845166</v>
      </c>
      <c r="G23" s="3">
        <f>G22/G19</f>
        <v>420.71163372845166</v>
      </c>
      <c r="H23" s="3">
        <f>H22/H19</f>
        <v>420.71163372845166</v>
      </c>
      <c r="I23" s="3"/>
      <c r="L23" t="s">
        <v>13</v>
      </c>
      <c r="M23" s="3">
        <f>M22/M19</f>
        <v>420.7116337284516</v>
      </c>
      <c r="N23" s="3">
        <f>N22/N19</f>
        <v>350.35491848387954</v>
      </c>
      <c r="O23" s="3">
        <f>O22/O19</f>
        <v>320.64585114388166</v>
      </c>
      <c r="P23" s="3"/>
      <c r="Q23" s="39"/>
      <c r="R23" s="40"/>
      <c r="S23" s="40"/>
      <c r="T23" s="40"/>
    </row>
    <row r="24" spans="3:20" ht="15.75" thickBot="1" x14ac:dyDescent="0.3">
      <c r="E24" t="s">
        <v>14</v>
      </c>
      <c r="F24" s="1">
        <f>F23</f>
        <v>420.71163372845166</v>
      </c>
      <c r="G24" s="1">
        <f>G23+F24</f>
        <v>841.42326745690332</v>
      </c>
      <c r="H24" s="1">
        <f>H23+G24</f>
        <v>1262.1349011853549</v>
      </c>
      <c r="I24" s="3"/>
      <c r="L24" t="s">
        <v>14</v>
      </c>
      <c r="M24" s="1">
        <f>M23</f>
        <v>420.7116337284516</v>
      </c>
      <c r="N24" s="1">
        <f>N23+M24</f>
        <v>771.06655221233109</v>
      </c>
      <c r="O24" s="1">
        <f>O23+N24</f>
        <v>1091.7124033562127</v>
      </c>
      <c r="P24" s="3"/>
      <c r="Q24" s="39"/>
      <c r="R24" s="40"/>
      <c r="S24" s="40"/>
      <c r="T24" s="40"/>
    </row>
    <row r="25" spans="3:20" x14ac:dyDescent="0.25">
      <c r="E25" s="12" t="s">
        <v>15</v>
      </c>
      <c r="F25" s="32">
        <f>F24*F17</f>
        <v>152.72673727610251</v>
      </c>
      <c r="G25" s="32">
        <f>G24*G17</f>
        <v>271.73638209030571</v>
      </c>
      <c r="H25" s="33">
        <f>H24*H17</f>
        <v>404.07501288429376</v>
      </c>
      <c r="I25" s="3"/>
      <c r="L25" s="12" t="s">
        <v>15</v>
      </c>
      <c r="M25" s="32">
        <f>M24*M17</f>
        <v>37.499921116568672</v>
      </c>
      <c r="N25" s="32">
        <f>N24*N17</f>
        <v>63.56055803196687</v>
      </c>
      <c r="O25" s="33">
        <f>O24*O17</f>
        <v>96.090342318607128</v>
      </c>
      <c r="P25" s="3"/>
      <c r="Q25" s="39"/>
      <c r="R25" s="40"/>
      <c r="S25" s="40"/>
      <c r="T25" s="40"/>
    </row>
    <row r="26" spans="3:20" x14ac:dyDescent="0.25">
      <c r="E26" s="15" t="s">
        <v>16</v>
      </c>
      <c r="F26" s="21">
        <f>F24*F19</f>
        <v>4086.414169567824</v>
      </c>
      <c r="G26" s="21">
        <f>G24*G19</f>
        <v>9445.4389600008417</v>
      </c>
      <c r="H26" s="22">
        <f>H24*H19</f>
        <v>14696.929856852867</v>
      </c>
      <c r="L26" s="15" t="s">
        <v>16</v>
      </c>
      <c r="M26" s="21">
        <f>M24*M19</f>
        <v>5913.5858304321755</v>
      </c>
      <c r="N26" s="21">
        <f>N24*N19</f>
        <v>11614.321024012113</v>
      </c>
      <c r="O26" s="22">
        <f>O24*O19</f>
        <v>17367.60502290861</v>
      </c>
      <c r="Q26" s="39"/>
      <c r="R26" s="40"/>
      <c r="S26" s="40"/>
      <c r="T26" s="40"/>
    </row>
    <row r="27" spans="3:20" x14ac:dyDescent="0.25">
      <c r="E27" s="15" t="s">
        <v>19</v>
      </c>
      <c r="F27" s="28">
        <f>F22</f>
        <v>4086.414169567824</v>
      </c>
      <c r="G27" s="28">
        <f>F27+G22</f>
        <v>8809.1336495682444</v>
      </c>
      <c r="H27" s="29">
        <f>G27+H22</f>
        <v>13708.1102685192</v>
      </c>
      <c r="L27" s="15" t="s">
        <v>19</v>
      </c>
      <c r="M27" s="28">
        <f>M22</f>
        <v>5913.5858304321755</v>
      </c>
      <c r="N27" s="28">
        <f>M27+N22</f>
        <v>11190.866350431754</v>
      </c>
      <c r="O27" s="29">
        <f>N27+O22</f>
        <v>16291.889731480798</v>
      </c>
      <c r="Q27" s="39"/>
      <c r="R27" s="40"/>
      <c r="S27" s="40"/>
      <c r="T27" s="40"/>
    </row>
    <row r="28" spans="3:20" ht="15.75" thickBot="1" x14ac:dyDescent="0.3">
      <c r="E28" s="18" t="s">
        <v>17</v>
      </c>
      <c r="F28" s="30">
        <f>F26+F25</f>
        <v>4239.1409068439261</v>
      </c>
      <c r="G28" s="30">
        <f>G26+G25+F25</f>
        <v>9869.9020793672498</v>
      </c>
      <c r="H28" s="31">
        <f>H26+H25+G25+F25</f>
        <v>15525.467989103568</v>
      </c>
      <c r="L28" s="18" t="s">
        <v>17</v>
      </c>
      <c r="M28" s="30">
        <f>M26+M25</f>
        <v>5951.0857515487442</v>
      </c>
      <c r="N28" s="30">
        <f>N26+N25+M25</f>
        <v>11715.381503160648</v>
      </c>
      <c r="O28" s="31">
        <f>O26+O25+N25+M25</f>
        <v>17564.755844375755</v>
      </c>
      <c r="Q28" s="39"/>
      <c r="R28" s="40"/>
      <c r="S28" s="40"/>
      <c r="T28" s="40"/>
    </row>
    <row r="29" spans="3:20" ht="15.75" thickBot="1" x14ac:dyDescent="0.3">
      <c r="Q29" s="39"/>
      <c r="R29" s="39"/>
      <c r="S29" s="39"/>
      <c r="T29" s="39"/>
    </row>
    <row r="30" spans="3:20" x14ac:dyDescent="0.25">
      <c r="E30" s="12" t="s">
        <v>23</v>
      </c>
      <c r="F30" s="23">
        <f>F28/SUM($F$22:F22)-1</f>
        <v>3.7374267741503653E-2</v>
      </c>
      <c r="G30" s="23">
        <f>G28/SUM($F$22:G22)-1</f>
        <v>0.12041688456514632</v>
      </c>
      <c r="H30" s="24">
        <f>H28/SUM($F$22:H22)-1</f>
        <v>0.13257536487417587</v>
      </c>
      <c r="L30" s="12" t="s">
        <v>23</v>
      </c>
      <c r="M30" s="23">
        <f>M28/SUM($M$22:M22)-1</f>
        <v>6.3413167901593681E-3</v>
      </c>
      <c r="N30" s="23">
        <f>N28/SUM($M$22:N22)-1</f>
        <v>4.6869932702632733E-2</v>
      </c>
      <c r="O30" s="24">
        <f>O28/SUM($M$22:O22)-1</f>
        <v>7.8128819546046779E-2</v>
      </c>
      <c r="Q30" s="39"/>
      <c r="R30" s="16"/>
      <c r="S30" s="16"/>
      <c r="T30" s="16"/>
    </row>
    <row r="31" spans="3:20" ht="15.75" thickBot="1" x14ac:dyDescent="0.3">
      <c r="E31" s="18" t="s">
        <v>18</v>
      </c>
      <c r="F31" s="25">
        <f>1*(1+F30)^(1/1)-1</f>
        <v>3.7374267741503653E-2</v>
      </c>
      <c r="G31" s="25">
        <f>1*(1+G30)^(1/2)-1</f>
        <v>5.8497465544980143E-2</v>
      </c>
      <c r="H31" s="26">
        <f>1*(1+H30)^(1/3)-1</f>
        <v>4.2371120022049125E-2</v>
      </c>
      <c r="L31" s="18" t="s">
        <v>18</v>
      </c>
      <c r="M31" s="25">
        <f>1*(1+M30)^(1/1)-1</f>
        <v>6.3413167901593681E-3</v>
      </c>
      <c r="N31" s="25">
        <f>1*(1+N30)^(1/2)-1</f>
        <v>2.3166620205444799E-2</v>
      </c>
      <c r="O31" s="26">
        <f>1*(1+O30)^(1/3)-1</f>
        <v>2.5392693331977689E-2</v>
      </c>
      <c r="Q31" s="39"/>
      <c r="R31" s="16"/>
      <c r="S31" s="16"/>
      <c r="T31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Combined Synthetic PEU</vt:lpstr>
      <vt:lpstr>Electric and Water PEU bonds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2019-03-18T16:59:50Z</dcterms:created>
  <dcterms:modified xsi:type="dcterms:W3CDTF">2019-04-10T07:44:32Z</dcterms:modified>
</cp:coreProperties>
</file>