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120" windowHeight="7440"/>
  </bookViews>
  <sheets>
    <sheet name="STI" sheetId="1" r:id="rId1"/>
    <sheet name="LTI" sheetId="3" r:id="rId2"/>
    <sheet name="SLT Sheet" sheetId="5" r:id="rId3"/>
    <sheet name="Appointed Sheet" sheetId="7" r:id="rId4"/>
    <sheet name="Sheet2" sheetId="2" state="hidden" r:id="rId5"/>
  </sheets>
  <externalReferences>
    <externalReference r:id="rId6"/>
    <externalReference r:id="rId7"/>
  </externalReferences>
  <definedNames>
    <definedName name="_xlnm.Print_Area" localSheetId="3">'Appointed Sheet'!$A$1:$X$24</definedName>
    <definedName name="_xlnm.Print_Area" localSheetId="2">'SLT Sheet'!$A$1:$W$39</definedName>
    <definedName name="TOGGLE">'[1]TITLE - DBS'!$Q$10</definedName>
    <definedName name="TOGGLEDBOO">[2]TITLE!$Q$10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C4" i="3"/>
  <c r="C3" i="3"/>
  <c r="D4" i="3"/>
  <c r="D3" i="3"/>
  <c r="Y21" i="7"/>
  <c r="Y18" i="7"/>
  <c r="D8" i="3"/>
  <c r="F34" i="1" s="1"/>
  <c r="D7" i="3"/>
  <c r="F33" i="1" s="1"/>
  <c r="D6" i="3"/>
  <c r="F32" i="1" s="1"/>
  <c r="D5" i="3"/>
  <c r="F12" i="1" s="1"/>
  <c r="F15" i="1"/>
  <c r="F14" i="1"/>
  <c r="F13" i="1"/>
  <c r="F8" i="3"/>
  <c r="X36" i="5"/>
  <c r="X33" i="5"/>
  <c r="X30" i="5"/>
  <c r="X27" i="5"/>
  <c r="X24" i="5"/>
  <c r="X21" i="5"/>
  <c r="X18" i="5"/>
  <c r="X15" i="5"/>
  <c r="X12" i="5"/>
  <c r="X9" i="5"/>
  <c r="X6" i="5"/>
  <c r="X3" i="5"/>
  <c r="C3" i="5"/>
  <c r="E3" i="5" s="1"/>
  <c r="H3" i="5" s="1"/>
  <c r="F31" i="1" l="1"/>
  <c r="F6" i="3"/>
  <c r="F7" i="3"/>
  <c r="F5" i="3"/>
  <c r="F3" i="3"/>
  <c r="F9" i="3" s="1"/>
  <c r="J24" i="1" l="1"/>
  <c r="J4" i="1"/>
  <c r="F15" i="2" l="1"/>
  <c r="E22" i="2"/>
  <c r="F19" i="2"/>
  <c r="H22" i="2"/>
  <c r="H19" i="2"/>
  <c r="H15" i="2"/>
  <c r="D11" i="2"/>
  <c r="D10" i="2"/>
  <c r="D9" i="2"/>
  <c r="D8" i="2"/>
  <c r="D6" i="2"/>
  <c r="D5" i="2"/>
  <c r="D4" i="2"/>
  <c r="D2" i="2"/>
  <c r="D1" i="2"/>
  <c r="D19" i="2"/>
  <c r="D15" i="2"/>
  <c r="F7" i="2"/>
  <c r="E5" i="2"/>
  <c r="E6" i="2" s="1"/>
  <c r="H6" i="2" l="1"/>
  <c r="H5" i="2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5" i="1"/>
  <c r="F6" i="1"/>
  <c r="F7" i="1"/>
  <c r="F8" i="1"/>
  <c r="F9" i="1"/>
  <c r="F10" i="1"/>
  <c r="F11" i="1"/>
  <c r="F4" i="1"/>
  <c r="D6" i="1"/>
  <c r="D5" i="1"/>
  <c r="D7" i="1"/>
  <c r="D8" i="1"/>
  <c r="D9" i="1"/>
  <c r="D10" i="1"/>
  <c r="D11" i="1"/>
  <c r="D4" i="1"/>
  <c r="F16" i="1" l="1"/>
  <c r="J3" i="1" s="1"/>
  <c r="J5" i="1" s="1"/>
  <c r="D35" i="1"/>
  <c r="D16" i="1"/>
  <c r="F35" i="1"/>
  <c r="J23" i="1" s="1"/>
  <c r="J25" i="1" s="1"/>
</calcChain>
</file>

<file path=xl/sharedStrings.xml><?xml version="1.0" encoding="utf-8"?>
<sst xmlns="http://schemas.openxmlformats.org/spreadsheetml/2006/main" count="516" uniqueCount="85">
  <si>
    <t>Current Payout</t>
  </si>
  <si>
    <t>Proposed Payout</t>
  </si>
  <si>
    <t>Group</t>
  </si>
  <si>
    <t>Non-Appointed</t>
  </si>
  <si>
    <t># Employees</t>
  </si>
  <si>
    <t>Appt - PG G</t>
  </si>
  <si>
    <t>Appt - PG H</t>
  </si>
  <si>
    <t>Appt - PG I</t>
  </si>
  <si>
    <t>Appt - PG J</t>
  </si>
  <si>
    <t>Appt - PG K</t>
  </si>
  <si>
    <t>SLT</t>
  </si>
  <si>
    <t>Meets</t>
  </si>
  <si>
    <t>Current Payout - TOTAL</t>
  </si>
  <si>
    <t>Proposal Payout - TOTAL</t>
  </si>
  <si>
    <t>Appt - PG F</t>
  </si>
  <si>
    <t>Appt - PG E</t>
  </si>
  <si>
    <t>TOTAL</t>
  </si>
  <si>
    <t>STI</t>
  </si>
  <si>
    <t>LTI</t>
  </si>
  <si>
    <t>Meets - Total</t>
  </si>
  <si>
    <t>Total Budget</t>
  </si>
  <si>
    <t>Exceeds (Exceeds Corporate/Meets Performance)</t>
  </si>
  <si>
    <t>Exceeds - Total</t>
  </si>
  <si>
    <t>EXEMPT PER FS 447</t>
  </si>
  <si>
    <t>CFO</t>
  </si>
  <si>
    <t>COO</t>
  </si>
  <si>
    <t>CEO</t>
  </si>
  <si>
    <t>Brost, Michael J (Mike)</t>
  </si>
  <si>
    <t>Cosgrave, Paul</t>
  </si>
  <si>
    <t>Dykes, Melissa Houskamp</t>
  </si>
  <si>
    <t>Hiers, Angelia Renee (Angie)</t>
  </si>
  <si>
    <t>Hobson, Ted E</t>
  </si>
  <si>
    <t>Hightower, Mike</t>
  </si>
  <si>
    <t>Wannemacher, Ryan</t>
  </si>
  <si>
    <t>Stewart, Kerri</t>
  </si>
  <si>
    <t>Calhoun, Deryle</t>
  </si>
  <si>
    <t>McCarthy, John</t>
  </si>
  <si>
    <t>Steinbrecher, Paul</t>
  </si>
  <si>
    <t>Aaron</t>
  </si>
  <si>
    <t>VP/GM Electric Systems</t>
  </si>
  <si>
    <t>VP/GM Water Wastewater Systems</t>
  </si>
  <si>
    <t>Chief Financial Officer</t>
  </si>
  <si>
    <t>Total</t>
  </si>
  <si>
    <t>Average %</t>
  </si>
  <si>
    <t>Pool Size</t>
  </si>
  <si>
    <t>Senior Leadership Team</t>
  </si>
  <si>
    <t>JEA Compensation</t>
  </si>
  <si>
    <t>Market Data</t>
  </si>
  <si>
    <t>Variance - JEA vs. Market</t>
  </si>
  <si>
    <t>Position Title</t>
  </si>
  <si>
    <t>Base Salary</t>
  </si>
  <si>
    <t>STI %</t>
  </si>
  <si>
    <t>Total Cash</t>
  </si>
  <si>
    <t>LTI %</t>
  </si>
  <si>
    <t>Total Comp</t>
  </si>
  <si>
    <t>Data Cut</t>
  </si>
  <si>
    <t>Chief Executive Officer/Managing Director</t>
  </si>
  <si>
    <t>Investor Owned Utilities</t>
  </si>
  <si>
    <t>Public Utilities</t>
  </si>
  <si>
    <t>-</t>
  </si>
  <si>
    <t>General Industry</t>
  </si>
  <si>
    <t>COO/President</t>
  </si>
  <si>
    <t>Chief Public &amp; Shareholder Affairs Officer</t>
  </si>
  <si>
    <t>VP &amp; Chief Customer Officer</t>
  </si>
  <si>
    <t>VP &amp; Chief Human Resources Officer</t>
  </si>
  <si>
    <t>VP &amp; Chief Information Officer</t>
  </si>
  <si>
    <t>VP &amp; Chief Compliance Officer</t>
  </si>
  <si>
    <t>VP &amp; Chief Environmental Services Officer</t>
  </si>
  <si>
    <t>VP &amp; Chief Supply Chain Officer</t>
  </si>
  <si>
    <t>Note: '-' indicates no data available.</t>
  </si>
  <si>
    <t>Average Base</t>
  </si>
  <si>
    <t>Market 50th base salary</t>
  </si>
  <si>
    <t>Appointed</t>
  </si>
  <si>
    <t>Appointed Pay Grade</t>
  </si>
  <si>
    <t># EEs</t>
  </si>
  <si>
    <t>Avg
Base Salary</t>
  </si>
  <si>
    <t>E</t>
  </si>
  <si>
    <t>F</t>
  </si>
  <si>
    <t>G</t>
  </si>
  <si>
    <t>H</t>
  </si>
  <si>
    <t>I</t>
  </si>
  <si>
    <t>J</t>
  </si>
  <si>
    <t>K</t>
  </si>
  <si>
    <t>Director J</t>
  </si>
  <si>
    <t>Director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</si>
</sst>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0" borderId="0" xfId="0" applyFont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0" fillId="0" borderId="1" xfId="0" applyNumberFormat="1" applyBorder="1"/>
    <xf numFmtId="164" fontId="2" fillId="3" borderId="1" xfId="0" applyNumberFormat="1" applyFont="1" applyFill="1" applyBorder="1"/>
    <xf numFmtId="164" fontId="2" fillId="0" borderId="5" xfId="0" applyNumberFormat="1" applyFont="1" applyBorder="1" applyAlignment="1">
      <alignment horizontal="center"/>
    </xf>
    <xf numFmtId="0" fontId="0" fillId="0" borderId="1" xfId="0" applyFill="1" applyBorder="1"/>
    <xf numFmtId="0" fontId="4" fillId="4" borderId="1" xfId="0" applyFont="1" applyFill="1" applyBorder="1" applyAlignment="1">
      <alignment horizontal="left" vertical="center" indent="2" readingOrder="1"/>
    </xf>
    <xf numFmtId="6" fontId="5" fillId="5" borderId="1" xfId="0" applyNumberFormat="1" applyFont="1" applyFill="1" applyBorder="1" applyAlignment="1">
      <alignment horizontal="center" vertical="top" wrapText="1"/>
    </xf>
    <xf numFmtId="6" fontId="0" fillId="0" borderId="0" xfId="0" applyNumberFormat="1"/>
    <xf numFmtId="8" fontId="0" fillId="0" borderId="0" xfId="0" applyNumberFormat="1"/>
    <xf numFmtId="5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7" fillId="0" borderId="18" xfId="0" applyFont="1" applyBorder="1"/>
    <xf numFmtId="0" fontId="7" fillId="0" borderId="0" xfId="0" applyFont="1"/>
    <xf numFmtId="0" fontId="3" fillId="7" borderId="1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164" fontId="9" fillId="8" borderId="0" xfId="0" applyNumberFormat="1" applyFont="1" applyFill="1" applyBorder="1" applyAlignment="1">
      <alignment horizontal="center" vertical="center"/>
    </xf>
    <xf numFmtId="9" fontId="9" fillId="8" borderId="0" xfId="1" applyFont="1" applyFill="1" applyBorder="1" applyAlignment="1">
      <alignment horizontal="center" vertical="center"/>
    </xf>
    <xf numFmtId="9" fontId="9" fillId="8" borderId="20" xfId="1" applyFont="1" applyFill="1" applyBorder="1" applyAlignment="1">
      <alignment horizontal="center" vertical="center"/>
    </xf>
    <xf numFmtId="164" fontId="9" fillId="8" borderId="0" xfId="0" applyNumberFormat="1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9" fontId="9" fillId="8" borderId="0" xfId="0" applyNumberFormat="1" applyFont="1" applyFill="1" applyBorder="1" applyAlignment="1">
      <alignment horizontal="center" vertical="center"/>
    </xf>
    <xf numFmtId="9" fontId="9" fillId="8" borderId="20" xfId="0" applyNumberFormat="1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164" fontId="9" fillId="8" borderId="22" xfId="0" applyNumberFormat="1" applyFont="1" applyFill="1" applyBorder="1" applyAlignment="1">
      <alignment horizontal="center" vertical="center"/>
    </xf>
    <xf numFmtId="9" fontId="9" fillId="8" borderId="22" xfId="1" applyFont="1" applyFill="1" applyBorder="1" applyAlignment="1">
      <alignment horizontal="center" vertical="center"/>
    </xf>
    <xf numFmtId="9" fontId="9" fillId="8" borderId="22" xfId="0" applyNumberFormat="1" applyFont="1" applyFill="1" applyBorder="1" applyAlignment="1">
      <alignment horizontal="center" vertical="center"/>
    </xf>
    <xf numFmtId="9" fontId="9" fillId="8" borderId="23" xfId="0" applyNumberFormat="1" applyFont="1" applyFill="1" applyBorder="1" applyAlignment="1">
      <alignment horizontal="center" vertical="center"/>
    </xf>
    <xf numFmtId="9" fontId="9" fillId="8" borderId="0" xfId="0" applyNumberFormat="1" applyFont="1" applyFill="1" applyAlignment="1">
      <alignment horizontal="center" vertical="center"/>
    </xf>
    <xf numFmtId="9" fontId="9" fillId="8" borderId="8" xfId="0" applyNumberFormat="1" applyFont="1" applyFill="1" applyBorder="1" applyAlignment="1">
      <alignment horizontal="center" vertical="center"/>
    </xf>
    <xf numFmtId="165" fontId="9" fillId="8" borderId="0" xfId="0" applyNumberFormat="1" applyFont="1" applyFill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164" fontId="9" fillId="8" borderId="7" xfId="0" applyNumberFormat="1" applyFont="1" applyFill="1" applyBorder="1" applyAlignment="1">
      <alignment horizontal="center" vertical="center"/>
    </xf>
    <xf numFmtId="9" fontId="9" fillId="8" borderId="7" xfId="0" applyNumberFormat="1" applyFont="1" applyFill="1" applyBorder="1" applyAlignment="1">
      <alignment horizontal="center" vertical="center"/>
    </xf>
    <xf numFmtId="165" fontId="9" fillId="8" borderId="0" xfId="0" applyNumberFormat="1" applyFont="1" applyFill="1" applyBorder="1" applyAlignment="1">
      <alignment horizontal="center" vertical="center"/>
    </xf>
    <xf numFmtId="165" fontId="9" fillId="8" borderId="20" xfId="0" applyNumberFormat="1" applyFont="1" applyFill="1" applyBorder="1" applyAlignment="1">
      <alignment horizontal="center" vertical="center"/>
    </xf>
    <xf numFmtId="164" fontId="9" fillId="8" borderId="23" xfId="0" applyNumberFormat="1" applyFont="1" applyFill="1" applyBorder="1" applyAlignment="1">
      <alignment horizontal="center" vertical="center"/>
    </xf>
    <xf numFmtId="164" fontId="9" fillId="8" borderId="2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4" fontId="3" fillId="8" borderId="0" xfId="0" applyNumberFormat="1" applyFont="1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right"/>
    </xf>
    <xf numFmtId="5" fontId="0" fillId="0" borderId="24" xfId="0" applyNumberFormat="1" applyBorder="1"/>
    <xf numFmtId="0" fontId="0" fillId="0" borderId="24" xfId="0" applyBorder="1"/>
    <xf numFmtId="164" fontId="0" fillId="0" borderId="0" xfId="0" applyNumberFormat="1"/>
    <xf numFmtId="0" fontId="3" fillId="7" borderId="25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165" fontId="9" fillId="8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9" fontId="9" fillId="8" borderId="7" xfId="0" applyNumberFormat="1" applyFont="1" applyFill="1" applyBorder="1" applyAlignment="1">
      <alignment horizontal="center" vertical="center"/>
    </xf>
    <xf numFmtId="9" fontId="9" fillId="8" borderId="0" xfId="0" applyNumberFormat="1" applyFont="1" applyFill="1" applyBorder="1" applyAlignment="1">
      <alignment horizontal="center" vertical="center"/>
    </xf>
    <xf numFmtId="9" fontId="9" fillId="8" borderId="22" xfId="0" applyNumberFormat="1" applyFont="1" applyFill="1" applyBorder="1" applyAlignment="1">
      <alignment horizontal="center" vertical="center"/>
    </xf>
    <xf numFmtId="164" fontId="9" fillId="8" borderId="0" xfId="0" applyNumberFormat="1" applyFont="1" applyFill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164" fontId="9" fillId="8" borderId="0" xfId="0" applyNumberFormat="1" applyFont="1" applyFill="1" applyBorder="1" applyAlignment="1">
      <alignment horizontal="center" vertical="center"/>
    </xf>
    <xf numFmtId="164" fontId="9" fillId="8" borderId="22" xfId="0" applyNumberFormat="1" applyFont="1" applyFill="1" applyBorder="1" applyAlignment="1">
      <alignment horizontal="center" vertical="center"/>
    </xf>
    <xf numFmtId="164" fontId="9" fillId="8" borderId="7" xfId="0" applyNumberFormat="1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9" fontId="9" fillId="8" borderId="0" xfId="1" applyFont="1" applyFill="1" applyBorder="1" applyAlignment="1">
      <alignment horizontal="center" vertical="center"/>
    </xf>
    <xf numFmtId="9" fontId="9" fillId="8" borderId="22" xfId="1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9" fontId="9" fillId="8" borderId="7" xfId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E54747"/>
      </font>
    </dxf>
    <dxf>
      <font>
        <color rgb="FFE54747"/>
      </font>
    </dxf>
    <dxf>
      <font>
        <color rgb="FFE54747"/>
      </font>
    </dxf>
    <dxf>
      <font>
        <color rgb="FFE54747"/>
      </font>
    </dxf>
    <dxf>
      <font>
        <color rgb="FFE54747"/>
      </font>
    </dxf>
    <dxf>
      <font>
        <color rgb="FFE54747"/>
      </font>
    </dxf>
    <dxf>
      <font>
        <color rgb="FFE54747"/>
      </font>
    </dxf>
    <dxf>
      <font>
        <color rgb="FFE54747"/>
      </font>
    </dxf>
    <dxf>
      <font>
        <color rgb="FFE5474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zahn\AppData\Roaming\Microsoft\Excel\2011-12-2%2520BCR%2520Financial%2520Model%2520-%2520v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azahn\AppData\Roaming\Microsoft\Excel\2011-1-10%2520BCR%2520Financial%2520Model%2520-%2520SHORT%2520TE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 - IS"/>
      <sheetName val="SUMMARY - BS"/>
      <sheetName val="SUMMARY - CF"/>
      <sheetName val="TITLE - DBS"/>
      <sheetName val="General Assumptions - DBS"/>
      <sheetName val="Assumptions  - DBS"/>
      <sheetName val="Inst - Rev &amp; COGS - DBS"/>
      <sheetName val="Serv Rev &amp; COGS - DBS"/>
      <sheetName val="Out Year Projection Assumptions"/>
      <sheetName val="Lease Info - DBS"/>
      <sheetName val="Cash Flow - DBS"/>
      <sheetName val="Graphs - DBS"/>
      <sheetName val="Revenue &amp; Cost Summary - DBS"/>
      <sheetName val="Cash Flow Summary - DBS"/>
      <sheetName val="IS - Annual - DBS"/>
      <sheetName val="IS - Monthly - DBS"/>
      <sheetName val="BS - Annual - DBS"/>
      <sheetName val="BS - Monthly - DBS"/>
      <sheetName val="Cash Flow - Annual - DBS"/>
      <sheetName val="Cash Flow - Monthly - DBS"/>
      <sheetName val="TCMP - DBS"/>
      <sheetName val="TCMP - Neutralizer"/>
      <sheetName val="TCMP - CleanB &amp; Cleanstream"/>
      <sheetName val="Payroll Schedule"/>
      <sheetName val="Additional Schedules"/>
      <sheetName val="TITLE - DBOO"/>
      <sheetName val="General Assumptions  - DBOO"/>
      <sheetName val="Assumptions - DesignBOO"/>
      <sheetName val="IS - Annual - DBOO"/>
      <sheetName val="BS - Annual - DBOO"/>
      <sheetName val="Cash Flow - Annual - DBOO"/>
      <sheetName val="Operations Summary - DBOO"/>
      <sheetName val="Capital Finance - DBOO"/>
      <sheetName val="Graphs - DBOO"/>
      <sheetName val="Unit Cost Summary - DBOO"/>
      <sheetName val="Neutralizer Operations - DBOO"/>
      <sheetName val="Neutralizer Capital - DBOO"/>
      <sheetName val="CleanB-to-AC Operations - DBOO"/>
      <sheetName val="CleanB-to-AC Capital - DBOO"/>
      <sheetName val="Labor &amp; Equipment - DBOO"/>
      <sheetName val="Testing &amp; Laboratory - DBOO"/>
      <sheetName val="Service Schedules - DBOO"/>
      <sheetName val="Repair &amp; Maintenance - DBOO"/>
      <sheetName val="Payroll Schedule - DBOO"/>
      <sheetName val="TCMP - DBOO"/>
      <sheetName val="TCMP - Neutralizer - DBOO"/>
      <sheetName val="TCMP - CleanB-to-AC  - DBOO"/>
      <sheetName val="Neutralizer Equipment Detail"/>
      <sheetName val="Compost Facility  Detail"/>
      <sheetName val="CleanB Equipment  Detail"/>
      <sheetName val="Hardcost Detail"/>
      <sheetName val="Energy Detail"/>
      <sheetName val="Mark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Q10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General Assumptions"/>
      <sheetName val="Assumptions - DesignBS"/>
      <sheetName val="DesignBS Inst - Rev &amp; COGS"/>
      <sheetName val="DesignBS Serv - Rev &amp; COGS"/>
      <sheetName val="Out Year Projection Assumptions"/>
      <sheetName val="Design BS - Cash Flow"/>
      <sheetName val="Graphs"/>
      <sheetName val="Revenue &amp; Cost Summary"/>
      <sheetName val="Cash Flow Summary"/>
      <sheetName val="Income Statement - Annual"/>
      <sheetName val="Income Statement - Monthly"/>
      <sheetName val="Balance Sheet - Annual"/>
      <sheetName val="Balance Sheet - Monthly"/>
      <sheetName val="Cash Flow - Annual"/>
      <sheetName val="Cash Flow - Monthly"/>
      <sheetName val="Payroll Schedule"/>
      <sheetName val="Additional Schedules"/>
      <sheetName val="TCMP"/>
      <sheetName val="TCMP - Neutralizer"/>
      <sheetName val="TCMP - CleanB &amp; Cleanstream"/>
      <sheetName val="Market"/>
    </sheetNames>
    <sheetDataSet>
      <sheetData sheetId="0">
        <row r="10">
          <cell r="Q10">
            <v>1</v>
          </cell>
        </row>
      </sheetData>
      <sheetData sheetId="1">
        <row r="6">
          <cell r="E6">
            <v>40544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5" zoomScaleNormal="85" workbookViewId="0">
      <selection activeCell="H16" sqref="H16"/>
    </sheetView>
  </sheetViews>
  <sheetFormatPr defaultRowHeight="15" x14ac:dyDescent="0.25"/>
  <cols>
    <col min="1" max="1" width="14.7109375" customWidth="1"/>
    <col min="2" max="2" width="12.140625" style="1" bestFit="1" customWidth="1"/>
    <col min="3" max="3" width="22.28515625" style="1" bestFit="1" customWidth="1"/>
    <col min="4" max="4" width="23.7109375" style="1" bestFit="1" customWidth="1"/>
    <col min="5" max="5" width="24" style="1" bestFit="1" customWidth="1"/>
    <col min="6" max="6" width="25.5703125" style="1" bestFit="1" customWidth="1"/>
    <col min="7" max="7" width="9.5703125" style="1" customWidth="1"/>
    <col min="9" max="9" width="15.42578125" customWidth="1"/>
    <col min="10" max="10" width="14.5703125" customWidth="1"/>
  </cols>
  <sheetData>
    <row r="1" spans="1:15" ht="18.75" x14ac:dyDescent="0.3">
      <c r="A1" s="67" t="s">
        <v>11</v>
      </c>
      <c r="B1" s="67"/>
      <c r="C1" s="67"/>
      <c r="D1" s="67"/>
      <c r="E1" s="67"/>
      <c r="F1" s="67"/>
      <c r="G1" s="9"/>
      <c r="H1" s="9"/>
      <c r="O1" t="s">
        <v>23</v>
      </c>
    </row>
    <row r="2" spans="1:15" x14ac:dyDescent="0.25">
      <c r="A2" s="69" t="s">
        <v>17</v>
      </c>
      <c r="B2" s="70"/>
      <c r="C2" s="70"/>
      <c r="D2" s="70"/>
      <c r="E2" s="70"/>
      <c r="F2" s="71"/>
      <c r="I2" s="68" t="s">
        <v>19</v>
      </c>
      <c r="J2" s="68"/>
    </row>
    <row r="3" spans="1:15" x14ac:dyDescent="0.25">
      <c r="A3" s="5" t="s">
        <v>2</v>
      </c>
      <c r="B3" s="4" t="s">
        <v>4</v>
      </c>
      <c r="C3" s="4" t="s">
        <v>0</v>
      </c>
      <c r="D3" s="4" t="s">
        <v>12</v>
      </c>
      <c r="E3" s="4" t="s">
        <v>1</v>
      </c>
      <c r="F3" s="4" t="s">
        <v>13</v>
      </c>
      <c r="I3" s="10" t="s">
        <v>17</v>
      </c>
      <c r="J3" s="12">
        <f>F16</f>
        <v>10494587.798611112</v>
      </c>
    </row>
    <row r="4" spans="1:15" x14ac:dyDescent="0.25">
      <c r="A4" s="3" t="s">
        <v>3</v>
      </c>
      <c r="B4" s="6">
        <v>1574</v>
      </c>
      <c r="C4" s="7">
        <v>1200</v>
      </c>
      <c r="D4" s="7">
        <f>C4*B4</f>
        <v>1888800</v>
      </c>
      <c r="E4" s="7">
        <v>2500</v>
      </c>
      <c r="F4" s="7">
        <f>E4*B4</f>
        <v>3935000</v>
      </c>
      <c r="I4" s="11" t="s">
        <v>18</v>
      </c>
      <c r="J4" s="12">
        <f>LTI!F9</f>
        <v>5463327.2749444442</v>
      </c>
    </row>
    <row r="5" spans="1:15" x14ac:dyDescent="0.25">
      <c r="A5" s="3" t="s">
        <v>15</v>
      </c>
      <c r="B5" s="6">
        <v>11</v>
      </c>
      <c r="C5" s="7">
        <v>4800</v>
      </c>
      <c r="D5" s="7">
        <f t="shared" ref="D5:D11" si="0">C5*B5</f>
        <v>52800</v>
      </c>
      <c r="E5" s="7">
        <v>4800</v>
      </c>
      <c r="F5" s="7">
        <f t="shared" ref="F5:F11" si="1">E5*B5</f>
        <v>52800</v>
      </c>
      <c r="I5" s="11" t="s">
        <v>20</v>
      </c>
      <c r="J5" s="13">
        <f>SUM(J3:J4)</f>
        <v>15957915.073555555</v>
      </c>
    </row>
    <row r="6" spans="1:15" x14ac:dyDescent="0.25">
      <c r="A6" s="3" t="s">
        <v>14</v>
      </c>
      <c r="B6" s="6">
        <v>32</v>
      </c>
      <c r="C6" s="7">
        <v>4800</v>
      </c>
      <c r="D6" s="7">
        <f t="shared" si="0"/>
        <v>153600</v>
      </c>
      <c r="E6" s="7">
        <v>4800</v>
      </c>
      <c r="F6" s="7">
        <f t="shared" si="1"/>
        <v>153600</v>
      </c>
    </row>
    <row r="7" spans="1:15" x14ac:dyDescent="0.25">
      <c r="A7" s="3" t="s">
        <v>5</v>
      </c>
      <c r="B7" s="6">
        <v>71</v>
      </c>
      <c r="C7" s="7">
        <v>4800</v>
      </c>
      <c r="D7" s="7">
        <f t="shared" si="0"/>
        <v>340800</v>
      </c>
      <c r="E7" s="7">
        <v>7000</v>
      </c>
      <c r="F7" s="7">
        <f t="shared" si="1"/>
        <v>497000</v>
      </c>
    </row>
    <row r="8" spans="1:15" x14ac:dyDescent="0.25">
      <c r="A8" s="3" t="s">
        <v>6</v>
      </c>
      <c r="B8" s="6">
        <v>70</v>
      </c>
      <c r="C8" s="7">
        <v>6800</v>
      </c>
      <c r="D8" s="7">
        <f t="shared" si="0"/>
        <v>476000</v>
      </c>
      <c r="E8" s="7">
        <v>10000</v>
      </c>
      <c r="F8" s="7">
        <f t="shared" si="1"/>
        <v>700000</v>
      </c>
    </row>
    <row r="9" spans="1:15" x14ac:dyDescent="0.25">
      <c r="A9" s="3" t="s">
        <v>7</v>
      </c>
      <c r="B9" s="6">
        <v>151</v>
      </c>
      <c r="C9" s="7">
        <v>8000</v>
      </c>
      <c r="D9" s="7">
        <f t="shared" si="0"/>
        <v>1208000</v>
      </c>
      <c r="E9" s="7">
        <v>12000</v>
      </c>
      <c r="F9" s="7">
        <f t="shared" si="1"/>
        <v>1812000</v>
      </c>
    </row>
    <row r="10" spans="1:15" x14ac:dyDescent="0.25">
      <c r="A10" s="3" t="s">
        <v>8</v>
      </c>
      <c r="B10" s="6">
        <v>42</v>
      </c>
      <c r="C10" s="7">
        <v>11020</v>
      </c>
      <c r="D10" s="7">
        <f t="shared" si="0"/>
        <v>462840</v>
      </c>
      <c r="E10" s="7">
        <v>20000</v>
      </c>
      <c r="F10" s="7">
        <f t="shared" si="1"/>
        <v>840000</v>
      </c>
    </row>
    <row r="11" spans="1:15" x14ac:dyDescent="0.25">
      <c r="A11" s="3" t="s">
        <v>9</v>
      </c>
      <c r="B11" s="6">
        <v>21</v>
      </c>
      <c r="C11" s="7">
        <v>13020</v>
      </c>
      <c r="D11" s="7">
        <f t="shared" si="0"/>
        <v>273420</v>
      </c>
      <c r="E11" s="7">
        <v>28000</v>
      </c>
      <c r="F11" s="7">
        <f t="shared" si="1"/>
        <v>588000</v>
      </c>
    </row>
    <row r="12" spans="1:15" x14ac:dyDescent="0.25">
      <c r="A12" s="3" t="s">
        <v>10</v>
      </c>
      <c r="B12" s="6">
        <v>9</v>
      </c>
      <c r="C12" s="8">
        <v>0.1</v>
      </c>
      <c r="D12" s="7">
        <v>205780</v>
      </c>
      <c r="E12" s="8">
        <v>0.35</v>
      </c>
      <c r="F12" s="7">
        <f>B12*E12*LTI!D5</f>
        <v>765818.71527777775</v>
      </c>
    </row>
    <row r="13" spans="1:15" x14ac:dyDescent="0.25">
      <c r="A13" s="3" t="s">
        <v>24</v>
      </c>
      <c r="B13" s="6">
        <v>1</v>
      </c>
      <c r="C13" s="8">
        <v>0.1</v>
      </c>
      <c r="D13" s="7">
        <v>35000</v>
      </c>
      <c r="E13" s="8">
        <v>0.5</v>
      </c>
      <c r="F13" s="7">
        <f>B13*E13*LTI!D6</f>
        <v>191395.33333333334</v>
      </c>
      <c r="G13" s="2"/>
    </row>
    <row r="14" spans="1:15" x14ac:dyDescent="0.25">
      <c r="A14" s="3" t="s">
        <v>25</v>
      </c>
      <c r="B14" s="6">
        <v>1</v>
      </c>
      <c r="C14" s="8">
        <v>0.1</v>
      </c>
      <c r="D14" s="7">
        <v>40000</v>
      </c>
      <c r="E14" s="8">
        <v>0.65</v>
      </c>
      <c r="F14" s="7">
        <f>B14*E14*LTI!D7</f>
        <v>265530.41666666669</v>
      </c>
      <c r="H14" s="60"/>
    </row>
    <row r="15" spans="1:15" x14ac:dyDescent="0.25">
      <c r="A15" s="15" t="s">
        <v>26</v>
      </c>
      <c r="B15" s="6">
        <v>1</v>
      </c>
      <c r="C15" s="8">
        <v>0.1</v>
      </c>
      <c r="D15" s="7">
        <v>33000</v>
      </c>
      <c r="E15" s="8">
        <v>1</v>
      </c>
      <c r="F15" s="7">
        <f>B15*E15*LTI!D8</f>
        <v>693443.33333333337</v>
      </c>
    </row>
    <row r="16" spans="1:15" x14ac:dyDescent="0.25">
      <c r="B16"/>
      <c r="C16" s="14" t="s">
        <v>16</v>
      </c>
      <c r="D16" s="14">
        <f>SUM(D4:D15)</f>
        <v>5170040</v>
      </c>
      <c r="E16" s="14"/>
      <c r="F16" s="14">
        <f>SUM(F4:F15)</f>
        <v>10494587.798611112</v>
      </c>
    </row>
    <row r="18" spans="1:10" x14ac:dyDescent="0.25">
      <c r="C18" s="2"/>
      <c r="D18" s="2"/>
      <c r="E18" s="2"/>
      <c r="F18" s="2"/>
    </row>
    <row r="20" spans="1:10" ht="18.75" x14ac:dyDescent="0.3">
      <c r="A20" s="67" t="s">
        <v>21</v>
      </c>
      <c r="B20" s="67"/>
      <c r="C20" s="67"/>
      <c r="D20" s="67"/>
      <c r="E20" s="67"/>
      <c r="F20" s="67"/>
    </row>
    <row r="21" spans="1:10" x14ac:dyDescent="0.25">
      <c r="A21" s="69" t="s">
        <v>17</v>
      </c>
      <c r="B21" s="70"/>
      <c r="C21" s="70"/>
      <c r="D21" s="70"/>
      <c r="E21" s="70"/>
      <c r="F21" s="71"/>
    </row>
    <row r="22" spans="1:10" x14ac:dyDescent="0.25">
      <c r="A22" s="5" t="s">
        <v>2</v>
      </c>
      <c r="B22" s="4" t="s">
        <v>4</v>
      </c>
      <c r="C22" s="4" t="s">
        <v>0</v>
      </c>
      <c r="D22" s="4" t="s">
        <v>12</v>
      </c>
      <c r="E22" s="4" t="s">
        <v>1</v>
      </c>
      <c r="F22" s="4" t="s">
        <v>13</v>
      </c>
      <c r="I22" s="68" t="s">
        <v>22</v>
      </c>
      <c r="J22" s="68"/>
    </row>
    <row r="23" spans="1:10" x14ac:dyDescent="0.25">
      <c r="A23" s="3" t="s">
        <v>3</v>
      </c>
      <c r="B23" s="6">
        <v>1574</v>
      </c>
      <c r="C23" s="7">
        <v>2000</v>
      </c>
      <c r="D23" s="7">
        <f>C23*B23</f>
        <v>3148000</v>
      </c>
      <c r="E23" s="7">
        <v>3125</v>
      </c>
      <c r="F23" s="7">
        <f>E23*B23</f>
        <v>4918750</v>
      </c>
      <c r="I23" s="10" t="s">
        <v>17</v>
      </c>
      <c r="J23" s="12">
        <f>F35</f>
        <v>13150048.829166666</v>
      </c>
    </row>
    <row r="24" spans="1:10" x14ac:dyDescent="0.25">
      <c r="A24" s="3" t="s">
        <v>15</v>
      </c>
      <c r="B24" s="6">
        <v>11</v>
      </c>
      <c r="C24" s="7">
        <v>6400</v>
      </c>
      <c r="D24" s="7">
        <f t="shared" ref="D24:D30" si="2">C24*B24</f>
        <v>70400</v>
      </c>
      <c r="E24" s="7">
        <v>6000</v>
      </c>
      <c r="F24" s="7">
        <f t="shared" ref="F24:F30" si="3">E24*B24</f>
        <v>66000</v>
      </c>
      <c r="I24" s="11" t="s">
        <v>18</v>
      </c>
      <c r="J24" s="12">
        <f>LTI!F9</f>
        <v>5463327.2749444442</v>
      </c>
    </row>
    <row r="25" spans="1:10" x14ac:dyDescent="0.25">
      <c r="A25" s="3" t="s">
        <v>14</v>
      </c>
      <c r="B25" s="6">
        <v>32</v>
      </c>
      <c r="C25" s="7">
        <v>6400</v>
      </c>
      <c r="D25" s="7">
        <f t="shared" si="2"/>
        <v>204800</v>
      </c>
      <c r="E25" s="7">
        <v>6000</v>
      </c>
      <c r="F25" s="7">
        <f t="shared" si="3"/>
        <v>192000</v>
      </c>
      <c r="I25" s="11" t="s">
        <v>20</v>
      </c>
      <c r="J25" s="13">
        <f>SUM(J23:J24)</f>
        <v>18613376.104111109</v>
      </c>
    </row>
    <row r="26" spans="1:10" x14ac:dyDescent="0.25">
      <c r="A26" s="3" t="s">
        <v>5</v>
      </c>
      <c r="B26" s="6">
        <v>71</v>
      </c>
      <c r="C26" s="7">
        <v>6400</v>
      </c>
      <c r="D26" s="7">
        <f t="shared" si="2"/>
        <v>454400</v>
      </c>
      <c r="E26" s="7">
        <v>8750</v>
      </c>
      <c r="F26" s="7">
        <f t="shared" si="3"/>
        <v>621250</v>
      </c>
    </row>
    <row r="27" spans="1:10" x14ac:dyDescent="0.25">
      <c r="A27" s="3" t="s">
        <v>6</v>
      </c>
      <c r="B27" s="6">
        <v>70</v>
      </c>
      <c r="C27" s="7">
        <v>9040</v>
      </c>
      <c r="D27" s="7">
        <f t="shared" si="2"/>
        <v>632800</v>
      </c>
      <c r="E27" s="7">
        <v>12500</v>
      </c>
      <c r="F27" s="7">
        <f t="shared" si="3"/>
        <v>875000</v>
      </c>
    </row>
    <row r="28" spans="1:10" x14ac:dyDescent="0.25">
      <c r="A28" s="3" t="s">
        <v>7</v>
      </c>
      <c r="B28" s="6">
        <v>151</v>
      </c>
      <c r="C28" s="7">
        <v>10740</v>
      </c>
      <c r="D28" s="7">
        <f t="shared" si="2"/>
        <v>1621740</v>
      </c>
      <c r="E28" s="7">
        <v>15000</v>
      </c>
      <c r="F28" s="7">
        <f t="shared" si="3"/>
        <v>2265000</v>
      </c>
    </row>
    <row r="29" spans="1:10" x14ac:dyDescent="0.25">
      <c r="A29" s="3" t="s">
        <v>8</v>
      </c>
      <c r="B29" s="6">
        <v>42</v>
      </c>
      <c r="C29" s="7">
        <v>14690</v>
      </c>
      <c r="D29" s="7">
        <f t="shared" si="2"/>
        <v>616980</v>
      </c>
      <c r="E29" s="7">
        <v>25000</v>
      </c>
      <c r="F29" s="7">
        <f t="shared" si="3"/>
        <v>1050000</v>
      </c>
    </row>
    <row r="30" spans="1:10" x14ac:dyDescent="0.25">
      <c r="A30" s="3" t="s">
        <v>9</v>
      </c>
      <c r="B30" s="6">
        <v>21</v>
      </c>
      <c r="C30" s="7">
        <v>17340</v>
      </c>
      <c r="D30" s="7">
        <f t="shared" si="2"/>
        <v>364140</v>
      </c>
      <c r="E30" s="7">
        <v>35000</v>
      </c>
      <c r="F30" s="7">
        <f t="shared" si="3"/>
        <v>735000</v>
      </c>
    </row>
    <row r="31" spans="1:10" x14ac:dyDescent="0.25">
      <c r="A31" s="3" t="s">
        <v>10</v>
      </c>
      <c r="B31" s="6">
        <v>9</v>
      </c>
      <c r="C31" s="8">
        <v>0.12</v>
      </c>
      <c r="D31" s="7">
        <v>246935</v>
      </c>
      <c r="E31" s="8">
        <v>0.45</v>
      </c>
      <c r="F31" s="7">
        <f>B31*E31*LTI!D5</f>
        <v>984624.06249999988</v>
      </c>
    </row>
    <row r="32" spans="1:10" x14ac:dyDescent="0.25">
      <c r="A32" s="3" t="s">
        <v>24</v>
      </c>
      <c r="B32" s="6">
        <v>1</v>
      </c>
      <c r="C32" s="8">
        <v>0.12</v>
      </c>
      <c r="D32" s="7">
        <v>42000</v>
      </c>
      <c r="E32" s="8">
        <v>0.65</v>
      </c>
      <c r="F32" s="7">
        <f>B32*E32*LTI!D6</f>
        <v>248813.93333333335</v>
      </c>
    </row>
    <row r="33" spans="1:6" x14ac:dyDescent="0.25">
      <c r="A33" s="3" t="s">
        <v>25</v>
      </c>
      <c r="B33" s="6">
        <v>1</v>
      </c>
      <c r="C33" s="8">
        <v>0.12</v>
      </c>
      <c r="D33" s="7">
        <v>48000</v>
      </c>
      <c r="E33" s="8">
        <v>0.8</v>
      </c>
      <c r="F33" s="7">
        <f>B33*E33*LTI!D7</f>
        <v>326806.66666666669</v>
      </c>
    </row>
    <row r="34" spans="1:6" x14ac:dyDescent="0.25">
      <c r="A34" s="15" t="s">
        <v>26</v>
      </c>
      <c r="B34" s="6">
        <v>1</v>
      </c>
      <c r="C34" s="8">
        <v>0.12</v>
      </c>
      <c r="D34" s="7">
        <v>39600</v>
      </c>
      <c r="E34" s="8">
        <v>1.25</v>
      </c>
      <c r="F34" s="7">
        <f>B34*E34*LTI!D8</f>
        <v>866804.16666666674</v>
      </c>
    </row>
    <row r="35" spans="1:6" x14ac:dyDescent="0.25">
      <c r="B35"/>
      <c r="C35" s="14" t="s">
        <v>16</v>
      </c>
      <c r="D35" s="14">
        <f>SUM(D23:D34)</f>
        <v>7489795</v>
      </c>
      <c r="E35" s="14"/>
      <c r="F35" s="14">
        <f>SUM(F23:F34)</f>
        <v>13150048.829166666</v>
      </c>
    </row>
  </sheetData>
  <mergeCells count="6">
    <mergeCell ref="A1:F1"/>
    <mergeCell ref="I2:J2"/>
    <mergeCell ref="A20:F20"/>
    <mergeCell ref="I22:J22"/>
    <mergeCell ref="A21:F2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zoomScaleNormal="100" workbookViewId="0">
      <selection activeCell="C3" sqref="C3"/>
    </sheetView>
  </sheetViews>
  <sheetFormatPr defaultRowHeight="15" x14ac:dyDescent="0.25"/>
  <cols>
    <col min="2" max="2" width="12.7109375" bestFit="1" customWidth="1"/>
    <col min="3" max="3" width="12.7109375" customWidth="1"/>
    <col min="4" max="4" width="22.140625" bestFit="1" customWidth="1"/>
    <col min="5" max="5" width="10.28515625" bestFit="1" customWidth="1"/>
    <col min="6" max="6" width="14.28515625" bestFit="1" customWidth="1"/>
  </cols>
  <sheetData>
    <row r="2" spans="2:10" x14ac:dyDescent="0.25">
      <c r="C2" t="s">
        <v>42</v>
      </c>
      <c r="D2" t="s">
        <v>71</v>
      </c>
      <c r="E2" t="s">
        <v>43</v>
      </c>
      <c r="F2" s="57" t="s">
        <v>44</v>
      </c>
      <c r="J2" t="s">
        <v>23</v>
      </c>
    </row>
    <row r="3" spans="2:10" x14ac:dyDescent="0.25">
      <c r="B3" t="s">
        <v>83</v>
      </c>
      <c r="C3">
        <f>'Appointed Sheet'!B19</f>
        <v>42</v>
      </c>
      <c r="D3" s="20">
        <f>'Appointed Sheet'!Y18</f>
        <v>131291.9</v>
      </c>
      <c r="E3">
        <v>20</v>
      </c>
      <c r="F3" s="20">
        <f t="shared" ref="F3:F8" si="0">C3*D3*E3/100</f>
        <v>1102851.96</v>
      </c>
    </row>
    <row r="4" spans="2:10" x14ac:dyDescent="0.25">
      <c r="B4" t="s">
        <v>84</v>
      </c>
      <c r="C4">
        <f>'Appointed Sheet'!B22</f>
        <v>21</v>
      </c>
      <c r="D4" s="20">
        <f>'Appointed Sheet'!Y21</f>
        <v>147876.52499999999</v>
      </c>
      <c r="E4">
        <v>22</v>
      </c>
      <c r="F4" s="20">
        <f t="shared" si="0"/>
        <v>683189.54550000001</v>
      </c>
    </row>
    <row r="5" spans="2:10" x14ac:dyDescent="0.25">
      <c r="B5" t="s">
        <v>10</v>
      </c>
      <c r="C5">
        <v>9</v>
      </c>
      <c r="D5" s="20">
        <f>AVERAGE('SLT Sheet'!X12:X38)</f>
        <v>243117.05246913579</v>
      </c>
      <c r="E5">
        <v>50</v>
      </c>
      <c r="F5" s="20">
        <f t="shared" si="0"/>
        <v>1094026.736111111</v>
      </c>
      <c r="H5" s="20"/>
    </row>
    <row r="6" spans="2:10" x14ac:dyDescent="0.25">
      <c r="B6" t="s">
        <v>24</v>
      </c>
      <c r="C6">
        <v>1</v>
      </c>
      <c r="D6" s="20">
        <f>'SLT Sheet'!X9</f>
        <v>382790.66666666669</v>
      </c>
      <c r="E6">
        <v>80</v>
      </c>
      <c r="F6" s="20">
        <f t="shared" si="0"/>
        <v>306232.53333333338</v>
      </c>
    </row>
    <row r="7" spans="2:10" x14ac:dyDescent="0.25">
      <c r="B7" t="s">
        <v>25</v>
      </c>
      <c r="C7">
        <v>1</v>
      </c>
      <c r="D7" s="20">
        <f>'SLT Sheet'!X6</f>
        <v>408508.33333333331</v>
      </c>
      <c r="E7">
        <v>150</v>
      </c>
      <c r="F7" s="20">
        <f t="shared" si="0"/>
        <v>612762.5</v>
      </c>
    </row>
    <row r="8" spans="2:10" x14ac:dyDescent="0.25">
      <c r="B8" s="59" t="s">
        <v>26</v>
      </c>
      <c r="C8" s="59">
        <v>1</v>
      </c>
      <c r="D8" s="58">
        <f>'SLT Sheet'!X3</f>
        <v>693443.33333333337</v>
      </c>
      <c r="E8" s="59">
        <v>240</v>
      </c>
      <c r="F8" s="58">
        <f t="shared" si="0"/>
        <v>1664264</v>
      </c>
    </row>
    <row r="9" spans="2:10" x14ac:dyDescent="0.25">
      <c r="B9" t="s">
        <v>42</v>
      </c>
      <c r="F9" s="20">
        <f>SUM(F3:F8)</f>
        <v>5463327.2749444442</v>
      </c>
    </row>
    <row r="11" spans="2:10" x14ac:dyDescent="0.25">
      <c r="F11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"/>
  <sheetViews>
    <sheetView view="pageBreakPreview" zoomScale="70" zoomScaleNormal="100" zoomScaleSheetLayoutView="70" workbookViewId="0">
      <selection activeCell="Y1" sqref="Y1"/>
    </sheetView>
  </sheetViews>
  <sheetFormatPr defaultRowHeight="15" x14ac:dyDescent="0.25"/>
  <cols>
    <col min="1" max="1" width="49.7109375" bestFit="1" customWidth="1"/>
    <col min="2" max="2" width="14.28515625" bestFit="1" customWidth="1"/>
    <col min="3" max="3" width="10.85546875" bestFit="1" customWidth="1"/>
    <col min="4" max="4" width="8.42578125" customWidth="1"/>
    <col min="5" max="5" width="12.5703125" customWidth="1"/>
    <col min="6" max="6" width="6.85546875" customWidth="1"/>
    <col min="7" max="7" width="9" customWidth="1"/>
    <col min="8" max="8" width="14.140625" customWidth="1"/>
    <col min="9" max="9" width="24.42578125" style="1" customWidth="1"/>
    <col min="10" max="10" width="14.28515625" bestFit="1" customWidth="1"/>
    <col min="11" max="11" width="12.28515625" bestFit="1" customWidth="1"/>
    <col min="12" max="12" width="9" customWidth="1"/>
    <col min="13" max="13" width="15.5703125" customWidth="1"/>
    <col min="14" max="14" width="14" bestFit="1" customWidth="1"/>
    <col min="15" max="15" width="11.7109375" customWidth="1"/>
    <col min="16" max="16" width="17.85546875" customWidth="1"/>
    <col min="17" max="17" width="15.140625" customWidth="1"/>
    <col min="18" max="18" width="10.140625" customWidth="1"/>
    <col min="19" max="19" width="11" customWidth="1"/>
    <col min="20" max="20" width="14.42578125" customWidth="1"/>
    <col min="21" max="21" width="9.42578125" customWidth="1"/>
    <col min="22" max="22" width="10.42578125" customWidth="1"/>
    <col min="23" max="23" width="15.42578125" bestFit="1" customWidth="1"/>
    <col min="24" max="24" width="16.28515625" bestFit="1" customWidth="1"/>
  </cols>
  <sheetData>
    <row r="1" spans="1:25" s="23" customFormat="1" ht="26.25" customHeight="1" thickBot="1" x14ac:dyDescent="0.4">
      <c r="A1" s="21" t="s">
        <v>45</v>
      </c>
      <c r="B1" s="83" t="s">
        <v>46</v>
      </c>
      <c r="C1" s="84"/>
      <c r="D1" s="84"/>
      <c r="E1" s="84"/>
      <c r="F1" s="84"/>
      <c r="G1" s="84"/>
      <c r="H1" s="85"/>
      <c r="I1" s="86" t="s">
        <v>47</v>
      </c>
      <c r="J1" s="86"/>
      <c r="K1" s="86"/>
      <c r="L1" s="86"/>
      <c r="M1" s="86"/>
      <c r="N1" s="86"/>
      <c r="O1" s="86"/>
      <c r="P1" s="87"/>
      <c r="Q1" s="88" t="s">
        <v>48</v>
      </c>
      <c r="R1" s="84"/>
      <c r="S1" s="84"/>
      <c r="T1" s="84"/>
      <c r="U1" s="84"/>
      <c r="V1" s="84"/>
      <c r="W1" s="85"/>
      <c r="X1" s="22"/>
      <c r="Y1" t="s">
        <v>23</v>
      </c>
    </row>
    <row r="2" spans="1:25" s="28" customFormat="1" ht="48" customHeight="1" thickBot="1" x14ac:dyDescent="0.3">
      <c r="A2" s="24" t="s">
        <v>49</v>
      </c>
      <c r="B2" s="25" t="s">
        <v>50</v>
      </c>
      <c r="C2" s="26" t="s">
        <v>17</v>
      </c>
      <c r="D2" s="26" t="s">
        <v>51</v>
      </c>
      <c r="E2" s="26" t="s">
        <v>52</v>
      </c>
      <c r="F2" s="26" t="s">
        <v>18</v>
      </c>
      <c r="G2" s="26" t="s">
        <v>53</v>
      </c>
      <c r="H2" s="27" t="s">
        <v>54</v>
      </c>
      <c r="I2" s="25" t="s">
        <v>55</v>
      </c>
      <c r="J2" s="26" t="s">
        <v>50</v>
      </c>
      <c r="K2" s="26" t="s">
        <v>17</v>
      </c>
      <c r="L2" s="26" t="s">
        <v>51</v>
      </c>
      <c r="M2" s="26" t="s">
        <v>52</v>
      </c>
      <c r="N2" s="26" t="s">
        <v>18</v>
      </c>
      <c r="O2" s="26" t="s">
        <v>53</v>
      </c>
      <c r="P2" s="27" t="s">
        <v>54</v>
      </c>
      <c r="Q2" s="25" t="s">
        <v>50</v>
      </c>
      <c r="R2" s="26" t="s">
        <v>17</v>
      </c>
      <c r="S2" s="26" t="s">
        <v>51</v>
      </c>
      <c r="T2" s="26" t="s">
        <v>52</v>
      </c>
      <c r="U2" s="26" t="s">
        <v>18</v>
      </c>
      <c r="V2" s="26" t="s">
        <v>53</v>
      </c>
      <c r="W2" s="27" t="s">
        <v>54</v>
      </c>
      <c r="X2" s="28" t="s">
        <v>70</v>
      </c>
    </row>
    <row r="3" spans="1:25" s="34" customFormat="1" ht="30" customHeight="1" x14ac:dyDescent="0.25">
      <c r="A3" s="77" t="s">
        <v>56</v>
      </c>
      <c r="B3" s="80">
        <v>330000</v>
      </c>
      <c r="C3" s="80">
        <f>D3*B3</f>
        <v>49500</v>
      </c>
      <c r="D3" s="89">
        <v>0.15</v>
      </c>
      <c r="E3" s="80">
        <f>B3+C3</f>
        <v>379500</v>
      </c>
      <c r="F3" s="80">
        <v>0</v>
      </c>
      <c r="G3" s="89">
        <v>0</v>
      </c>
      <c r="H3" s="80">
        <f>E3</f>
        <v>379500</v>
      </c>
      <c r="I3" s="29" t="s">
        <v>57</v>
      </c>
      <c r="J3" s="30">
        <v>744100</v>
      </c>
      <c r="K3" s="30">
        <v>719645</v>
      </c>
      <c r="L3" s="31">
        <v>1</v>
      </c>
      <c r="M3" s="30">
        <v>1143367</v>
      </c>
      <c r="N3" s="30">
        <v>1693575</v>
      </c>
      <c r="O3" s="31">
        <v>2.42</v>
      </c>
      <c r="P3" s="30">
        <v>2863108</v>
      </c>
      <c r="Q3" s="31">
        <v>-0.55651122160999866</v>
      </c>
      <c r="R3" s="31">
        <v>-0.93121608570892589</v>
      </c>
      <c r="S3" s="31">
        <v>-0.85</v>
      </c>
      <c r="T3" s="31">
        <v>-0.66808557532270918</v>
      </c>
      <c r="U3" s="31">
        <v>-1</v>
      </c>
      <c r="V3" s="31">
        <v>-1</v>
      </c>
      <c r="W3" s="32">
        <v>-0.86745173426919275</v>
      </c>
      <c r="X3" s="33">
        <f>AVERAGE(J3:J5)</f>
        <v>693443.33333333337</v>
      </c>
    </row>
    <row r="4" spans="1:25" s="34" customFormat="1" ht="30" customHeight="1" x14ac:dyDescent="0.25">
      <c r="A4" s="78"/>
      <c r="B4" s="80"/>
      <c r="C4" s="80"/>
      <c r="D4" s="89"/>
      <c r="E4" s="80"/>
      <c r="F4" s="80"/>
      <c r="G4" s="89"/>
      <c r="H4" s="80"/>
      <c r="I4" s="35" t="s">
        <v>58</v>
      </c>
      <c r="J4" s="30">
        <v>411230</v>
      </c>
      <c r="K4" s="36" t="s">
        <v>59</v>
      </c>
      <c r="L4" s="36" t="s">
        <v>59</v>
      </c>
      <c r="M4" s="36" t="s">
        <v>59</v>
      </c>
      <c r="N4" s="36" t="s">
        <v>59</v>
      </c>
      <c r="O4" s="36" t="s">
        <v>59</v>
      </c>
      <c r="P4" s="36" t="s">
        <v>59</v>
      </c>
      <c r="Q4" s="36">
        <v>-0.19752936313012182</v>
      </c>
      <c r="R4" s="36" t="s">
        <v>59</v>
      </c>
      <c r="S4" s="36" t="s">
        <v>59</v>
      </c>
      <c r="T4" s="36" t="s">
        <v>59</v>
      </c>
      <c r="U4" s="36" t="s">
        <v>59</v>
      </c>
      <c r="V4" s="36" t="s">
        <v>59</v>
      </c>
      <c r="W4" s="37" t="s">
        <v>59</v>
      </c>
    </row>
    <row r="5" spans="1:25" s="34" customFormat="1" ht="30" customHeight="1" thickBot="1" x14ac:dyDescent="0.3">
      <c r="A5" s="79"/>
      <c r="B5" s="81"/>
      <c r="C5" s="81"/>
      <c r="D5" s="90"/>
      <c r="E5" s="81"/>
      <c r="F5" s="81"/>
      <c r="G5" s="90"/>
      <c r="H5" s="81"/>
      <c r="I5" s="38" t="s">
        <v>60</v>
      </c>
      <c r="J5" s="39">
        <v>925000</v>
      </c>
      <c r="K5" s="39">
        <v>950000</v>
      </c>
      <c r="L5" s="40">
        <v>1</v>
      </c>
      <c r="M5" s="39">
        <v>1854900</v>
      </c>
      <c r="N5" s="39">
        <v>3196400</v>
      </c>
      <c r="O5" s="40">
        <v>3.46</v>
      </c>
      <c r="P5" s="39">
        <v>4626600</v>
      </c>
      <c r="Q5" s="41">
        <v>-0.64324324324324322</v>
      </c>
      <c r="R5" s="41">
        <v>-0.94789473684210523</v>
      </c>
      <c r="S5" s="41">
        <v>-0.85</v>
      </c>
      <c r="T5" s="41">
        <v>-0.79540676047226266</v>
      </c>
      <c r="U5" s="41">
        <v>-1</v>
      </c>
      <c r="V5" s="41">
        <v>-1</v>
      </c>
      <c r="W5" s="42">
        <v>-0.91797432239657628</v>
      </c>
    </row>
    <row r="6" spans="1:25" s="34" customFormat="1" ht="30" customHeight="1" x14ac:dyDescent="0.25">
      <c r="A6" s="77" t="s">
        <v>61</v>
      </c>
      <c r="B6" s="82">
        <v>400004</v>
      </c>
      <c r="C6" s="82">
        <v>48000.479999999996</v>
      </c>
      <c r="D6" s="73">
        <v>0.12</v>
      </c>
      <c r="E6" s="82">
        <v>448004.48</v>
      </c>
      <c r="F6" s="82">
        <v>0</v>
      </c>
      <c r="G6" s="73">
        <v>0</v>
      </c>
      <c r="H6" s="82">
        <v>448004.48</v>
      </c>
      <c r="I6" s="29" t="s">
        <v>57</v>
      </c>
      <c r="J6" s="33">
        <v>407725</v>
      </c>
      <c r="K6" s="33">
        <v>289250</v>
      </c>
      <c r="L6" s="43">
        <v>0.65</v>
      </c>
      <c r="M6" s="33">
        <v>636754</v>
      </c>
      <c r="N6" s="33">
        <v>847300</v>
      </c>
      <c r="O6" s="43">
        <v>1.24</v>
      </c>
      <c r="P6" s="33">
        <v>1066404</v>
      </c>
      <c r="Q6" s="43">
        <v>-1.8936783371144794E-2</v>
      </c>
      <c r="R6" s="43">
        <v>-0.83405192739844425</v>
      </c>
      <c r="S6" s="43">
        <v>-0.81538461538461537</v>
      </c>
      <c r="T6" s="43">
        <v>-0.29642455328117301</v>
      </c>
      <c r="U6" s="43">
        <v>-1</v>
      </c>
      <c r="V6" s="43">
        <v>-1</v>
      </c>
      <c r="W6" s="44">
        <v>-0.57989234849081583</v>
      </c>
      <c r="X6" s="33">
        <f>AVERAGE(J6:J8)</f>
        <v>408508.33333333331</v>
      </c>
    </row>
    <row r="7" spans="1:25" s="34" customFormat="1" ht="30" customHeight="1" x14ac:dyDescent="0.25">
      <c r="A7" s="78"/>
      <c r="B7" s="80"/>
      <c r="C7" s="80"/>
      <c r="D7" s="74"/>
      <c r="E7" s="80"/>
      <c r="F7" s="80"/>
      <c r="G7" s="74"/>
      <c r="H7" s="80"/>
      <c r="I7" s="35" t="s">
        <v>58</v>
      </c>
      <c r="J7" s="33">
        <v>267800</v>
      </c>
      <c r="K7" s="45" t="s">
        <v>59</v>
      </c>
      <c r="L7" s="45" t="s">
        <v>59</v>
      </c>
      <c r="M7" s="45" t="s">
        <v>59</v>
      </c>
      <c r="N7" s="45" t="s">
        <v>59</v>
      </c>
      <c r="O7" s="45" t="s">
        <v>59</v>
      </c>
      <c r="P7" s="45" t="s">
        <v>59</v>
      </c>
      <c r="Q7" s="43">
        <v>0.49366691560866327</v>
      </c>
      <c r="R7" s="43" t="s">
        <v>59</v>
      </c>
      <c r="S7" s="43" t="s">
        <v>59</v>
      </c>
      <c r="T7" s="43" t="s">
        <v>59</v>
      </c>
      <c r="U7" s="43" t="s">
        <v>59</v>
      </c>
      <c r="V7" s="43" t="s">
        <v>59</v>
      </c>
      <c r="W7" s="37" t="s">
        <v>59</v>
      </c>
    </row>
    <row r="8" spans="1:25" s="34" customFormat="1" ht="30" customHeight="1" thickBot="1" x14ac:dyDescent="0.3">
      <c r="A8" s="79"/>
      <c r="B8" s="81"/>
      <c r="C8" s="81"/>
      <c r="D8" s="75"/>
      <c r="E8" s="81"/>
      <c r="F8" s="81"/>
      <c r="G8" s="75"/>
      <c r="H8" s="81"/>
      <c r="I8" s="38" t="s">
        <v>60</v>
      </c>
      <c r="J8" s="39">
        <v>550000</v>
      </c>
      <c r="K8" s="39">
        <v>415500</v>
      </c>
      <c r="L8" s="41">
        <v>0.75</v>
      </c>
      <c r="M8" s="39">
        <v>887321</v>
      </c>
      <c r="N8" s="39">
        <v>1076000</v>
      </c>
      <c r="O8" s="41">
        <v>1.79</v>
      </c>
      <c r="P8" s="39">
        <v>2421800</v>
      </c>
      <c r="Q8" s="41">
        <v>-0.27271999999999996</v>
      </c>
      <c r="R8" s="41">
        <v>-0.88447537906137186</v>
      </c>
      <c r="S8" s="41">
        <v>-0.84</v>
      </c>
      <c r="T8" s="41">
        <v>-0.49510438725106254</v>
      </c>
      <c r="U8" s="41">
        <v>-1</v>
      </c>
      <c r="V8" s="41">
        <v>-1</v>
      </c>
      <c r="W8" s="42">
        <v>-0.81501177636468747</v>
      </c>
    </row>
    <row r="9" spans="1:25" s="34" customFormat="1" ht="30" customHeight="1" x14ac:dyDescent="0.25">
      <c r="A9" s="77" t="s">
        <v>41</v>
      </c>
      <c r="B9" s="82">
        <v>350001</v>
      </c>
      <c r="C9" s="82">
        <v>42000.119999999995</v>
      </c>
      <c r="D9" s="73">
        <v>0.12</v>
      </c>
      <c r="E9" s="82">
        <v>392001.12</v>
      </c>
      <c r="F9" s="82">
        <v>0</v>
      </c>
      <c r="G9" s="73">
        <v>0</v>
      </c>
      <c r="H9" s="82">
        <v>392001.12</v>
      </c>
      <c r="I9" s="46" t="s">
        <v>57</v>
      </c>
      <c r="J9" s="47">
        <v>412098</v>
      </c>
      <c r="K9" s="47">
        <v>219736</v>
      </c>
      <c r="L9" s="48">
        <v>0.49</v>
      </c>
      <c r="M9" s="47">
        <v>620244</v>
      </c>
      <c r="N9" s="47">
        <v>443449</v>
      </c>
      <c r="O9" s="48">
        <v>1.29</v>
      </c>
      <c r="P9" s="47">
        <v>1041993</v>
      </c>
      <c r="Q9" s="48">
        <v>-0.15068503123043553</v>
      </c>
      <c r="R9" s="48">
        <v>-0.80886099683256274</v>
      </c>
      <c r="S9" s="48">
        <v>-0.75510204081632648</v>
      </c>
      <c r="T9" s="48">
        <v>-0.36798885599860698</v>
      </c>
      <c r="U9" s="48">
        <v>-1</v>
      </c>
      <c r="V9" s="48">
        <v>-1</v>
      </c>
      <c r="W9" s="44">
        <v>-0.62379678174421516</v>
      </c>
      <c r="X9" s="33">
        <f>AVERAGE(J9:J11)</f>
        <v>382790.66666666669</v>
      </c>
    </row>
    <row r="10" spans="1:25" s="34" customFormat="1" ht="30" customHeight="1" x14ac:dyDescent="0.25">
      <c r="A10" s="78"/>
      <c r="B10" s="80"/>
      <c r="C10" s="80"/>
      <c r="D10" s="74"/>
      <c r="E10" s="80"/>
      <c r="F10" s="80"/>
      <c r="G10" s="74"/>
      <c r="H10" s="80"/>
      <c r="I10" s="35" t="s">
        <v>58</v>
      </c>
      <c r="J10" s="30">
        <v>258774</v>
      </c>
      <c r="K10" s="49" t="s">
        <v>59</v>
      </c>
      <c r="L10" s="49" t="s">
        <v>59</v>
      </c>
      <c r="M10" s="49" t="s">
        <v>59</v>
      </c>
      <c r="N10" s="49" t="s">
        <v>59</v>
      </c>
      <c r="O10" s="49" t="s">
        <v>59</v>
      </c>
      <c r="P10" s="49" t="s">
        <v>59</v>
      </c>
      <c r="Q10" s="36">
        <v>0.35253541700479962</v>
      </c>
      <c r="R10" s="36" t="s">
        <v>59</v>
      </c>
      <c r="S10" s="36" t="s">
        <v>59</v>
      </c>
      <c r="T10" s="36" t="s">
        <v>59</v>
      </c>
      <c r="U10" s="36" t="s">
        <v>59</v>
      </c>
      <c r="V10" s="36" t="s">
        <v>59</v>
      </c>
      <c r="W10" s="37" t="s">
        <v>59</v>
      </c>
      <c r="X10" s="33"/>
    </row>
    <row r="11" spans="1:25" s="34" customFormat="1" ht="30" customHeight="1" thickBot="1" x14ac:dyDescent="0.3">
      <c r="A11" s="79"/>
      <c r="B11" s="81"/>
      <c r="C11" s="81"/>
      <c r="D11" s="75"/>
      <c r="E11" s="81"/>
      <c r="F11" s="81"/>
      <c r="G11" s="75"/>
      <c r="H11" s="81"/>
      <c r="I11" s="38" t="s">
        <v>60</v>
      </c>
      <c r="J11" s="39">
        <v>477500</v>
      </c>
      <c r="K11" s="39">
        <v>332069</v>
      </c>
      <c r="L11" s="41">
        <v>0.7</v>
      </c>
      <c r="M11" s="39">
        <v>792073</v>
      </c>
      <c r="N11" s="39">
        <v>837650</v>
      </c>
      <c r="O11" s="41">
        <v>1.7</v>
      </c>
      <c r="P11" s="39">
        <v>1546353</v>
      </c>
      <c r="Q11" s="41">
        <v>-0.26701361256544498</v>
      </c>
      <c r="R11" s="41">
        <v>-0.87351990098443399</v>
      </c>
      <c r="S11" s="41">
        <v>-0.82857142857142851</v>
      </c>
      <c r="T11" s="41">
        <v>-0.50509470717976757</v>
      </c>
      <c r="U11" s="41">
        <v>-1</v>
      </c>
      <c r="V11" s="41">
        <v>-1</v>
      </c>
      <c r="W11" s="42">
        <v>-0.7464995896797173</v>
      </c>
    </row>
    <row r="12" spans="1:25" s="34" customFormat="1" ht="30" customHeight="1" x14ac:dyDescent="0.25">
      <c r="A12" s="77" t="s">
        <v>62</v>
      </c>
      <c r="B12" s="82">
        <v>232148</v>
      </c>
      <c r="C12" s="82">
        <v>27857.759999999998</v>
      </c>
      <c r="D12" s="73">
        <v>0.12</v>
      </c>
      <c r="E12" s="82">
        <v>260005.76000000001</v>
      </c>
      <c r="F12" s="82">
        <v>0</v>
      </c>
      <c r="G12" s="73">
        <v>0</v>
      </c>
      <c r="H12" s="82">
        <v>260005.76000000001</v>
      </c>
      <c r="I12" s="46" t="s">
        <v>57</v>
      </c>
      <c r="J12" s="33">
        <v>239430</v>
      </c>
      <c r="K12" s="33">
        <v>94021</v>
      </c>
      <c r="L12" s="43">
        <v>0.35</v>
      </c>
      <c r="M12" s="33">
        <v>329262</v>
      </c>
      <c r="N12" s="33">
        <v>141531</v>
      </c>
      <c r="O12" s="43">
        <v>0.5</v>
      </c>
      <c r="P12" s="33">
        <v>414556</v>
      </c>
      <c r="Q12" s="43">
        <v>-3.0413899678402911E-2</v>
      </c>
      <c r="R12" s="43">
        <v>-0.70370704417098318</v>
      </c>
      <c r="S12" s="43">
        <v>-0.65714285714285714</v>
      </c>
      <c r="T12" s="43">
        <v>-0.21033778571471951</v>
      </c>
      <c r="U12" s="43">
        <v>-1</v>
      </c>
      <c r="V12" s="43">
        <v>-1</v>
      </c>
      <c r="W12" s="44">
        <v>-0.37280907766381377</v>
      </c>
      <c r="X12" s="33">
        <f>AVERAGE(J12:J14)</f>
        <v>225091</v>
      </c>
    </row>
    <row r="13" spans="1:25" s="34" customFormat="1" ht="30" customHeight="1" x14ac:dyDescent="0.25">
      <c r="A13" s="78"/>
      <c r="B13" s="80"/>
      <c r="C13" s="80"/>
      <c r="D13" s="74"/>
      <c r="E13" s="80"/>
      <c r="F13" s="80"/>
      <c r="G13" s="74"/>
      <c r="H13" s="80"/>
      <c r="I13" s="35" t="s">
        <v>58</v>
      </c>
      <c r="J13" s="33">
        <v>186228</v>
      </c>
      <c r="K13" s="45" t="s">
        <v>59</v>
      </c>
      <c r="L13" s="45" t="s">
        <v>59</v>
      </c>
      <c r="M13" s="45" t="s">
        <v>59</v>
      </c>
      <c r="N13" s="45" t="s">
        <v>59</v>
      </c>
      <c r="O13" s="45" t="s">
        <v>59</v>
      </c>
      <c r="P13" s="45" t="s">
        <v>59</v>
      </c>
      <c r="Q13" s="43">
        <v>0.24657946173507739</v>
      </c>
      <c r="R13" s="43" t="s">
        <v>59</v>
      </c>
      <c r="S13" s="43" t="s">
        <v>59</v>
      </c>
      <c r="T13" s="43" t="s">
        <v>59</v>
      </c>
      <c r="U13" s="43" t="s">
        <v>59</v>
      </c>
      <c r="V13" s="43" t="s">
        <v>59</v>
      </c>
      <c r="W13" s="37" t="s">
        <v>59</v>
      </c>
    </row>
    <row r="14" spans="1:25" s="34" customFormat="1" ht="30" customHeight="1" thickBot="1" x14ac:dyDescent="0.3">
      <c r="A14" s="79"/>
      <c r="B14" s="81"/>
      <c r="C14" s="81"/>
      <c r="D14" s="75"/>
      <c r="E14" s="81"/>
      <c r="F14" s="81"/>
      <c r="G14" s="75"/>
      <c r="H14" s="81"/>
      <c r="I14" s="38" t="s">
        <v>60</v>
      </c>
      <c r="J14" s="39">
        <v>249615</v>
      </c>
      <c r="K14" s="39">
        <v>86268</v>
      </c>
      <c r="L14" s="41">
        <v>0.35</v>
      </c>
      <c r="M14" s="39">
        <v>326450</v>
      </c>
      <c r="N14" s="39">
        <v>137900</v>
      </c>
      <c r="O14" s="41">
        <v>0.43</v>
      </c>
      <c r="P14" s="39">
        <v>431260</v>
      </c>
      <c r="Q14" s="41">
        <v>-6.9975762674518771E-2</v>
      </c>
      <c r="R14" s="41">
        <v>-0.67707887049659199</v>
      </c>
      <c r="S14" s="41">
        <v>-0.65714285714285714</v>
      </c>
      <c r="T14" s="41">
        <v>-0.20353573288405569</v>
      </c>
      <c r="U14" s="41">
        <v>-1</v>
      </c>
      <c r="V14" s="41">
        <v>-1</v>
      </c>
      <c r="W14" s="42">
        <v>-0.39710207299540878</v>
      </c>
    </row>
    <row r="15" spans="1:25" s="34" customFormat="1" ht="30" customHeight="1" x14ac:dyDescent="0.25">
      <c r="A15" s="77" t="s">
        <v>63</v>
      </c>
      <c r="B15" s="82">
        <v>222913</v>
      </c>
      <c r="C15" s="82">
        <v>26749.559999999998</v>
      </c>
      <c r="D15" s="73">
        <v>0.12</v>
      </c>
      <c r="E15" s="82">
        <v>249662.56</v>
      </c>
      <c r="F15" s="82">
        <v>0</v>
      </c>
      <c r="G15" s="73">
        <v>0</v>
      </c>
      <c r="H15" s="82">
        <v>249662.56</v>
      </c>
      <c r="I15" s="46" t="s">
        <v>57</v>
      </c>
      <c r="J15" s="33">
        <v>271700</v>
      </c>
      <c r="K15" s="33" t="s">
        <v>59</v>
      </c>
      <c r="L15" s="43" t="s">
        <v>59</v>
      </c>
      <c r="M15" s="33">
        <v>293533</v>
      </c>
      <c r="N15" s="33" t="s">
        <v>59</v>
      </c>
      <c r="O15" s="43" t="s">
        <v>59</v>
      </c>
      <c r="P15" s="33">
        <v>275328</v>
      </c>
      <c r="Q15" s="43">
        <v>-0.17956201693043794</v>
      </c>
      <c r="R15" s="43" t="s">
        <v>59</v>
      </c>
      <c r="S15" s="43" t="s">
        <v>59</v>
      </c>
      <c r="T15" s="43">
        <v>-0.14945658580125576</v>
      </c>
      <c r="U15" s="43" t="s">
        <v>59</v>
      </c>
      <c r="V15" s="43" t="s">
        <v>59</v>
      </c>
      <c r="W15" s="44">
        <v>-9.3217689446769003E-2</v>
      </c>
      <c r="X15" s="33">
        <f>AVERAGE(J15:J17)</f>
        <v>244076.33333333334</v>
      </c>
    </row>
    <row r="16" spans="1:25" s="34" customFormat="1" ht="30" customHeight="1" x14ac:dyDescent="0.25">
      <c r="A16" s="78"/>
      <c r="B16" s="80"/>
      <c r="C16" s="80"/>
      <c r="D16" s="74"/>
      <c r="E16" s="80"/>
      <c r="F16" s="80"/>
      <c r="G16" s="74"/>
      <c r="H16" s="80"/>
      <c r="I16" s="35" t="s">
        <v>58</v>
      </c>
      <c r="J16" s="33">
        <v>208529</v>
      </c>
      <c r="K16" s="45" t="s">
        <v>59</v>
      </c>
      <c r="L16" s="45" t="s">
        <v>59</v>
      </c>
      <c r="M16" s="45" t="s">
        <v>59</v>
      </c>
      <c r="N16" s="45" t="s">
        <v>59</v>
      </c>
      <c r="O16" s="45" t="s">
        <v>59</v>
      </c>
      <c r="P16" s="45" t="s">
        <v>59</v>
      </c>
      <c r="Q16" s="43">
        <v>6.8978415472188415E-2</v>
      </c>
      <c r="R16" s="43" t="s">
        <v>59</v>
      </c>
      <c r="S16" s="43" t="s">
        <v>59</v>
      </c>
      <c r="T16" s="43" t="s">
        <v>59</v>
      </c>
      <c r="U16" s="43" t="s">
        <v>59</v>
      </c>
      <c r="V16" s="43" t="s">
        <v>59</v>
      </c>
      <c r="W16" s="37" t="s">
        <v>59</v>
      </c>
    </row>
    <row r="17" spans="1:24" s="34" customFormat="1" ht="30" customHeight="1" thickBot="1" x14ac:dyDescent="0.3">
      <c r="A17" s="79"/>
      <c r="B17" s="81"/>
      <c r="C17" s="81"/>
      <c r="D17" s="75"/>
      <c r="E17" s="81"/>
      <c r="F17" s="81"/>
      <c r="G17" s="75"/>
      <c r="H17" s="81"/>
      <c r="I17" s="38" t="s">
        <v>60</v>
      </c>
      <c r="J17" s="39">
        <v>252000</v>
      </c>
      <c r="K17" s="39">
        <v>130040</v>
      </c>
      <c r="L17" s="41">
        <v>0.45</v>
      </c>
      <c r="M17" s="39">
        <v>340875</v>
      </c>
      <c r="N17" s="39">
        <v>229050</v>
      </c>
      <c r="O17" s="41">
        <v>0.88</v>
      </c>
      <c r="P17" s="39">
        <v>473763</v>
      </c>
      <c r="Q17" s="41">
        <v>-0.11542460317460312</v>
      </c>
      <c r="R17" s="41">
        <v>-0.7942974469394033</v>
      </c>
      <c r="S17" s="41">
        <v>-0.73333333333333339</v>
      </c>
      <c r="T17" s="41">
        <v>-0.26758324899156583</v>
      </c>
      <c r="U17" s="41">
        <v>-1</v>
      </c>
      <c r="V17" s="41">
        <v>-1</v>
      </c>
      <c r="W17" s="42">
        <v>-0.47302224952138516</v>
      </c>
    </row>
    <row r="18" spans="1:24" s="34" customFormat="1" ht="30" customHeight="1" x14ac:dyDescent="0.25">
      <c r="A18" s="77" t="s">
        <v>64</v>
      </c>
      <c r="B18" s="82">
        <v>239012</v>
      </c>
      <c r="C18" s="82">
        <v>28681.439999999999</v>
      </c>
      <c r="D18" s="73">
        <v>0.12</v>
      </c>
      <c r="E18" s="82">
        <v>267693.44</v>
      </c>
      <c r="F18" s="82">
        <v>0</v>
      </c>
      <c r="G18" s="73">
        <v>0</v>
      </c>
      <c r="H18" s="82">
        <v>267693.44</v>
      </c>
      <c r="I18" s="46" t="s">
        <v>57</v>
      </c>
      <c r="J18" s="33">
        <v>275319</v>
      </c>
      <c r="K18" s="33">
        <v>113912</v>
      </c>
      <c r="L18" s="43">
        <v>0.43</v>
      </c>
      <c r="M18" s="33">
        <v>355900</v>
      </c>
      <c r="N18" s="33">
        <v>163594</v>
      </c>
      <c r="O18" s="43">
        <v>0.71</v>
      </c>
      <c r="P18" s="33">
        <v>529018</v>
      </c>
      <c r="Q18" s="43">
        <v>-0.13187248246579419</v>
      </c>
      <c r="R18" s="43">
        <v>-0.748214059976122</v>
      </c>
      <c r="S18" s="43">
        <v>-0.72093023255813948</v>
      </c>
      <c r="T18" s="43">
        <v>-0.24784085417252033</v>
      </c>
      <c r="U18" s="43">
        <v>-1</v>
      </c>
      <c r="V18" s="43">
        <v>-1</v>
      </c>
      <c r="W18" s="44">
        <v>-0.4939804694736285</v>
      </c>
      <c r="X18" s="33">
        <f>AVERAGE(J18:J20)</f>
        <v>273822.33333333331</v>
      </c>
    </row>
    <row r="19" spans="1:24" s="34" customFormat="1" ht="30" customHeight="1" x14ac:dyDescent="0.25">
      <c r="A19" s="78"/>
      <c r="B19" s="80"/>
      <c r="C19" s="80"/>
      <c r="D19" s="74"/>
      <c r="E19" s="80"/>
      <c r="F19" s="80"/>
      <c r="G19" s="74"/>
      <c r="H19" s="80"/>
      <c r="I19" s="35" t="s">
        <v>58</v>
      </c>
      <c r="J19" s="33">
        <v>195063</v>
      </c>
      <c r="K19" s="45" t="s">
        <v>59</v>
      </c>
      <c r="L19" s="45" t="s">
        <v>59</v>
      </c>
      <c r="M19" s="45" t="s">
        <v>59</v>
      </c>
      <c r="N19" s="45" t="s">
        <v>59</v>
      </c>
      <c r="O19" s="45" t="s">
        <v>59</v>
      </c>
      <c r="P19" s="45" t="s">
        <v>59</v>
      </c>
      <c r="Q19" s="43">
        <v>0.22530669578546414</v>
      </c>
      <c r="R19" s="43" t="s">
        <v>59</v>
      </c>
      <c r="S19" s="43" t="s">
        <v>59</v>
      </c>
      <c r="T19" s="43" t="s">
        <v>59</v>
      </c>
      <c r="U19" s="43" t="s">
        <v>59</v>
      </c>
      <c r="V19" s="43" t="s">
        <v>59</v>
      </c>
      <c r="W19" s="37" t="s">
        <v>59</v>
      </c>
    </row>
    <row r="20" spans="1:24" s="34" customFormat="1" ht="30" customHeight="1" thickBot="1" x14ac:dyDescent="0.3">
      <c r="A20" s="79"/>
      <c r="B20" s="81"/>
      <c r="C20" s="81"/>
      <c r="D20" s="75"/>
      <c r="E20" s="81"/>
      <c r="F20" s="81"/>
      <c r="G20" s="75"/>
      <c r="H20" s="81"/>
      <c r="I20" s="38" t="s">
        <v>60</v>
      </c>
      <c r="J20" s="39">
        <v>351085</v>
      </c>
      <c r="K20" s="39">
        <v>216300</v>
      </c>
      <c r="L20" s="41">
        <v>0.6</v>
      </c>
      <c r="M20" s="39">
        <v>552771</v>
      </c>
      <c r="N20" s="39">
        <v>519750</v>
      </c>
      <c r="O20" s="41">
        <v>1.34</v>
      </c>
      <c r="P20" s="39">
        <v>899853</v>
      </c>
      <c r="Q20" s="41">
        <v>-0.31921899255166131</v>
      </c>
      <c r="R20" s="41">
        <v>-0.86739972260748965</v>
      </c>
      <c r="S20" s="41">
        <v>-0.8</v>
      </c>
      <c r="T20" s="41">
        <v>-0.51572452245143108</v>
      </c>
      <c r="U20" s="41">
        <v>-1</v>
      </c>
      <c r="V20" s="41">
        <v>-1</v>
      </c>
      <c r="W20" s="42">
        <v>-0.70251425510611176</v>
      </c>
    </row>
    <row r="21" spans="1:24" s="34" customFormat="1" ht="30" customHeight="1" x14ac:dyDescent="0.25">
      <c r="A21" s="77" t="s">
        <v>65</v>
      </c>
      <c r="B21" s="82">
        <v>267696</v>
      </c>
      <c r="C21" s="82">
        <v>32123.52</v>
      </c>
      <c r="D21" s="73">
        <v>0.12</v>
      </c>
      <c r="E21" s="82">
        <v>299819.52000000002</v>
      </c>
      <c r="F21" s="82">
        <v>0</v>
      </c>
      <c r="G21" s="73">
        <v>0</v>
      </c>
      <c r="H21" s="82">
        <v>299819.52000000002</v>
      </c>
      <c r="I21" s="46" t="s">
        <v>57</v>
      </c>
      <c r="J21" s="47">
        <v>257870</v>
      </c>
      <c r="K21" s="47">
        <v>120000</v>
      </c>
      <c r="L21" s="48">
        <v>0.45</v>
      </c>
      <c r="M21" s="47">
        <v>359200</v>
      </c>
      <c r="N21" s="47">
        <v>209700</v>
      </c>
      <c r="O21" s="48">
        <v>0.77</v>
      </c>
      <c r="P21" s="47">
        <v>469326</v>
      </c>
      <c r="Q21" s="48">
        <v>3.8104471245200999E-2</v>
      </c>
      <c r="R21" s="48">
        <v>-0.73230400000000007</v>
      </c>
      <c r="S21" s="48">
        <v>-0.73333333333333339</v>
      </c>
      <c r="T21" s="48">
        <v>-0.165313140311804</v>
      </c>
      <c r="U21" s="48">
        <v>-1</v>
      </c>
      <c r="V21" s="48">
        <v>-1</v>
      </c>
      <c r="W21" s="44">
        <v>-0.36117001828153561</v>
      </c>
      <c r="X21" s="33">
        <f>AVERAGE(J21:J23)</f>
        <v>267022</v>
      </c>
    </row>
    <row r="22" spans="1:24" s="34" customFormat="1" ht="30" customHeight="1" x14ac:dyDescent="0.25">
      <c r="A22" s="78"/>
      <c r="B22" s="80"/>
      <c r="C22" s="80"/>
      <c r="D22" s="74"/>
      <c r="E22" s="80"/>
      <c r="F22" s="80"/>
      <c r="G22" s="74"/>
      <c r="H22" s="80"/>
      <c r="I22" s="35" t="s">
        <v>58</v>
      </c>
      <c r="J22" s="30">
        <v>213796</v>
      </c>
      <c r="K22" s="49" t="s">
        <v>59</v>
      </c>
      <c r="L22" s="49" t="s">
        <v>59</v>
      </c>
      <c r="M22" s="49" t="s">
        <v>59</v>
      </c>
      <c r="N22" s="49" t="s">
        <v>59</v>
      </c>
      <c r="O22" s="49" t="s">
        <v>59</v>
      </c>
      <c r="P22" s="49" t="s">
        <v>59</v>
      </c>
      <c r="Q22" s="36">
        <v>0.2521094875488783</v>
      </c>
      <c r="R22" s="36" t="s">
        <v>59</v>
      </c>
      <c r="S22" s="36" t="s">
        <v>59</v>
      </c>
      <c r="T22" s="36" t="s">
        <v>59</v>
      </c>
      <c r="U22" s="36" t="s">
        <v>59</v>
      </c>
      <c r="V22" s="36" t="s">
        <v>59</v>
      </c>
      <c r="W22" s="37" t="s">
        <v>59</v>
      </c>
    </row>
    <row r="23" spans="1:24" s="34" customFormat="1" ht="30" customHeight="1" thickBot="1" x14ac:dyDescent="0.3">
      <c r="A23" s="79"/>
      <c r="B23" s="81"/>
      <c r="C23" s="81"/>
      <c r="D23" s="75"/>
      <c r="E23" s="81"/>
      <c r="F23" s="81"/>
      <c r="G23" s="75"/>
      <c r="H23" s="81"/>
      <c r="I23" s="38" t="s">
        <v>60</v>
      </c>
      <c r="J23" s="39">
        <v>329400</v>
      </c>
      <c r="K23" s="39">
        <v>139427</v>
      </c>
      <c r="L23" s="41">
        <v>0.45</v>
      </c>
      <c r="M23" s="39">
        <v>469176</v>
      </c>
      <c r="N23" s="39">
        <v>224900</v>
      </c>
      <c r="O23" s="41">
        <v>0.7</v>
      </c>
      <c r="P23" s="39">
        <v>601709</v>
      </c>
      <c r="Q23" s="41">
        <v>-0.18732240437158465</v>
      </c>
      <c r="R23" s="41">
        <v>-0.76960330495528129</v>
      </c>
      <c r="S23" s="41">
        <v>-0.73333333333333339</v>
      </c>
      <c r="T23" s="41">
        <v>-0.36096577830068033</v>
      </c>
      <c r="U23" s="41">
        <v>-1</v>
      </c>
      <c r="V23" s="41">
        <v>-1</v>
      </c>
      <c r="W23" s="42">
        <v>-0.50172006734152219</v>
      </c>
    </row>
    <row r="24" spans="1:24" s="34" customFormat="1" ht="30" customHeight="1" x14ac:dyDescent="0.25">
      <c r="A24" s="77" t="s">
        <v>66</v>
      </c>
      <c r="B24" s="82">
        <v>221977</v>
      </c>
      <c r="C24" s="82">
        <v>26637.239999999998</v>
      </c>
      <c r="D24" s="73">
        <v>0.12</v>
      </c>
      <c r="E24" s="82">
        <v>248614.24</v>
      </c>
      <c r="F24" s="82">
        <v>0</v>
      </c>
      <c r="G24" s="73">
        <v>0</v>
      </c>
      <c r="H24" s="82">
        <v>248614.24</v>
      </c>
      <c r="I24" s="29" t="s">
        <v>57</v>
      </c>
      <c r="J24" s="33">
        <v>205234</v>
      </c>
      <c r="K24" s="33" t="s">
        <v>59</v>
      </c>
      <c r="L24" s="43" t="s">
        <v>59</v>
      </c>
      <c r="M24" s="33">
        <v>255870</v>
      </c>
      <c r="N24" s="33" t="s">
        <v>59</v>
      </c>
      <c r="O24" s="43" t="s">
        <v>59</v>
      </c>
      <c r="P24" s="33">
        <v>255870</v>
      </c>
      <c r="Q24" s="43">
        <v>8.1580050089166578E-2</v>
      </c>
      <c r="R24" s="43" t="s">
        <v>59</v>
      </c>
      <c r="S24" s="43" t="s">
        <v>59</v>
      </c>
      <c r="T24" s="43">
        <v>-2.8357212647047381E-2</v>
      </c>
      <c r="U24" s="43" t="s">
        <v>59</v>
      </c>
      <c r="V24" s="43" t="s">
        <v>59</v>
      </c>
      <c r="W24" s="44">
        <v>-2.8357212647047381E-2</v>
      </c>
      <c r="X24" s="33">
        <f>AVERAGE(J24:J26)</f>
        <v>222227.5</v>
      </c>
    </row>
    <row r="25" spans="1:24" s="34" customFormat="1" ht="30" customHeight="1" x14ac:dyDescent="0.25">
      <c r="A25" s="78"/>
      <c r="B25" s="80"/>
      <c r="C25" s="80"/>
      <c r="D25" s="74"/>
      <c r="E25" s="80"/>
      <c r="F25" s="80"/>
      <c r="G25" s="74"/>
      <c r="H25" s="80"/>
      <c r="I25" s="35" t="s">
        <v>58</v>
      </c>
      <c r="J25" s="34" t="s">
        <v>59</v>
      </c>
      <c r="K25" s="34" t="s">
        <v>59</v>
      </c>
      <c r="L25" s="34" t="s">
        <v>59</v>
      </c>
      <c r="M25" s="34" t="s">
        <v>59</v>
      </c>
      <c r="N25" s="34" t="s">
        <v>59</v>
      </c>
      <c r="O25" s="34" t="s">
        <v>59</v>
      </c>
      <c r="P25" s="34" t="s">
        <v>59</v>
      </c>
      <c r="Q25" s="33" t="s">
        <v>59</v>
      </c>
      <c r="R25" s="45" t="s">
        <v>59</v>
      </c>
      <c r="S25" s="45" t="s">
        <v>59</v>
      </c>
      <c r="T25" s="45" t="s">
        <v>59</v>
      </c>
      <c r="U25" s="45" t="s">
        <v>59</v>
      </c>
      <c r="V25" s="45" t="s">
        <v>59</v>
      </c>
      <c r="W25" s="50" t="s">
        <v>59</v>
      </c>
    </row>
    <row r="26" spans="1:24" s="34" customFormat="1" ht="30" customHeight="1" thickBot="1" x14ac:dyDescent="0.3">
      <c r="A26" s="79"/>
      <c r="B26" s="81"/>
      <c r="C26" s="81"/>
      <c r="D26" s="75"/>
      <c r="E26" s="81"/>
      <c r="F26" s="81"/>
      <c r="G26" s="75"/>
      <c r="H26" s="81"/>
      <c r="I26" s="38" t="s">
        <v>60</v>
      </c>
      <c r="J26" s="39">
        <v>239221</v>
      </c>
      <c r="K26" s="39">
        <v>67750</v>
      </c>
      <c r="L26" s="41">
        <v>0.3</v>
      </c>
      <c r="M26" s="39">
        <v>299635</v>
      </c>
      <c r="N26" s="39">
        <v>99850</v>
      </c>
      <c r="O26" s="41">
        <v>0.47</v>
      </c>
      <c r="P26" s="39">
        <v>334424</v>
      </c>
      <c r="Q26" s="41">
        <v>-7.2083972560937348E-2</v>
      </c>
      <c r="R26" s="41">
        <v>-0.60683040590405901</v>
      </c>
      <c r="S26" s="41">
        <v>-0.6</v>
      </c>
      <c r="T26" s="41">
        <v>-0.17027636958299264</v>
      </c>
      <c r="U26" s="41">
        <v>-1</v>
      </c>
      <c r="V26" s="41">
        <v>-1</v>
      </c>
      <c r="W26" s="42">
        <v>-0.25658971844126022</v>
      </c>
    </row>
    <row r="27" spans="1:24" s="34" customFormat="1" ht="30" customHeight="1" x14ac:dyDescent="0.25">
      <c r="A27" s="77" t="s">
        <v>67</v>
      </c>
      <c r="B27" s="82">
        <v>180003</v>
      </c>
      <c r="C27" s="82">
        <v>21600.36</v>
      </c>
      <c r="D27" s="73">
        <v>0.12</v>
      </c>
      <c r="E27" s="82">
        <v>201603.36</v>
      </c>
      <c r="F27" s="82">
        <v>0</v>
      </c>
      <c r="G27" s="73">
        <v>0</v>
      </c>
      <c r="H27" s="82">
        <v>201603.36</v>
      </c>
      <c r="I27" s="46" t="s">
        <v>57</v>
      </c>
      <c r="J27" s="33">
        <v>203578.66666666666</v>
      </c>
      <c r="K27" s="33">
        <v>80752</v>
      </c>
      <c r="L27" s="43">
        <v>0.35</v>
      </c>
      <c r="M27" s="33">
        <v>289486</v>
      </c>
      <c r="N27" s="33">
        <v>86765</v>
      </c>
      <c r="O27" s="43">
        <v>0.43</v>
      </c>
      <c r="P27" s="33">
        <v>350417</v>
      </c>
      <c r="Q27" s="43">
        <v>-0.1158061748447774</v>
      </c>
      <c r="R27" s="43">
        <v>-0.73250990687537154</v>
      </c>
      <c r="S27" s="43">
        <v>-0.65714285714285714</v>
      </c>
      <c r="T27" s="43">
        <v>-0.30358165852580099</v>
      </c>
      <c r="U27" s="43">
        <v>-1</v>
      </c>
      <c r="V27" s="43">
        <v>-1</v>
      </c>
      <c r="W27" s="44">
        <v>-0.42467585762106297</v>
      </c>
      <c r="X27" s="33">
        <f>AVERAGE(J27:J29)</f>
        <v>205936.88888888888</v>
      </c>
    </row>
    <row r="28" spans="1:24" s="34" customFormat="1" ht="30" customHeight="1" x14ac:dyDescent="0.25">
      <c r="A28" s="78"/>
      <c r="B28" s="80"/>
      <c r="C28" s="80"/>
      <c r="D28" s="74"/>
      <c r="E28" s="80"/>
      <c r="F28" s="80"/>
      <c r="G28" s="74"/>
      <c r="H28" s="80"/>
      <c r="I28" s="35" t="s">
        <v>58</v>
      </c>
      <c r="J28" s="33">
        <v>188632</v>
      </c>
      <c r="K28" s="45" t="s">
        <v>59</v>
      </c>
      <c r="L28" s="45" t="s">
        <v>59</v>
      </c>
      <c r="M28" s="45" t="s">
        <v>59</v>
      </c>
      <c r="N28" s="45" t="s">
        <v>59</v>
      </c>
      <c r="O28" s="45" t="s">
        <v>59</v>
      </c>
      <c r="P28" s="45" t="s">
        <v>59</v>
      </c>
      <c r="Q28" s="43">
        <v>-4.574515458670847E-2</v>
      </c>
      <c r="R28" s="43" t="s">
        <v>59</v>
      </c>
      <c r="S28" s="43" t="s">
        <v>59</v>
      </c>
      <c r="T28" s="43" t="s">
        <v>59</v>
      </c>
      <c r="U28" s="43" t="s">
        <v>59</v>
      </c>
      <c r="V28" s="43" t="s">
        <v>59</v>
      </c>
      <c r="W28" s="37" t="s">
        <v>59</v>
      </c>
    </row>
    <row r="29" spans="1:24" s="34" customFormat="1" ht="30" customHeight="1" thickBot="1" x14ac:dyDescent="0.3">
      <c r="A29" s="79"/>
      <c r="B29" s="81"/>
      <c r="C29" s="81"/>
      <c r="D29" s="75"/>
      <c r="E29" s="81"/>
      <c r="F29" s="81"/>
      <c r="G29" s="75"/>
      <c r="H29" s="81"/>
      <c r="I29" s="38" t="s">
        <v>60</v>
      </c>
      <c r="J29" s="39">
        <v>225600</v>
      </c>
      <c r="K29" s="39">
        <v>74541</v>
      </c>
      <c r="L29" s="41">
        <v>0.37</v>
      </c>
      <c r="M29" s="39">
        <v>293972</v>
      </c>
      <c r="N29" s="39">
        <v>105400</v>
      </c>
      <c r="O29" s="41">
        <v>0.51</v>
      </c>
      <c r="P29" s="39">
        <v>373791</v>
      </c>
      <c r="Q29" s="41">
        <v>-0.20211436170212771</v>
      </c>
      <c r="R29" s="41">
        <v>-0.71022175715378111</v>
      </c>
      <c r="S29" s="41">
        <v>-0.67567567567567566</v>
      </c>
      <c r="T29" s="41">
        <v>-0.31420897228307465</v>
      </c>
      <c r="U29" s="41">
        <v>-1</v>
      </c>
      <c r="V29" s="41">
        <v>-1</v>
      </c>
      <c r="W29" s="42">
        <v>-0.46065218263682117</v>
      </c>
    </row>
    <row r="30" spans="1:24" s="34" customFormat="1" ht="30" customHeight="1" x14ac:dyDescent="0.25">
      <c r="A30" s="77" t="s">
        <v>68</v>
      </c>
      <c r="B30" s="80">
        <v>180003</v>
      </c>
      <c r="C30" s="80">
        <v>21600.36</v>
      </c>
      <c r="D30" s="74">
        <v>0.12</v>
      </c>
      <c r="E30" s="80">
        <v>201603.36</v>
      </c>
      <c r="F30" s="80">
        <v>0</v>
      </c>
      <c r="G30" s="74">
        <v>0</v>
      </c>
      <c r="H30" s="80">
        <v>201603.36</v>
      </c>
      <c r="I30" s="46" t="s">
        <v>57</v>
      </c>
      <c r="J30" s="33">
        <v>222200</v>
      </c>
      <c r="K30" s="33">
        <v>55430</v>
      </c>
      <c r="L30" s="43">
        <v>0.3</v>
      </c>
      <c r="M30" s="33">
        <v>253000</v>
      </c>
      <c r="N30" s="33">
        <v>101950</v>
      </c>
      <c r="O30" s="43">
        <v>0.48</v>
      </c>
      <c r="P30" s="33">
        <v>265800</v>
      </c>
      <c r="Q30" s="43">
        <v>-0.18990549054905492</v>
      </c>
      <c r="R30" s="43">
        <v>-0.61031282698899514</v>
      </c>
      <c r="S30" s="43">
        <v>-0.6</v>
      </c>
      <c r="T30" s="43">
        <v>-0.20314877470355741</v>
      </c>
      <c r="U30" s="43">
        <v>-1</v>
      </c>
      <c r="V30" s="43">
        <v>-1</v>
      </c>
      <c r="W30" s="44">
        <v>-0.24152234762979685</v>
      </c>
      <c r="X30" s="33">
        <f>AVERAGE(J30:J32)</f>
        <v>227884.66666666666</v>
      </c>
    </row>
    <row r="31" spans="1:24" s="34" customFormat="1" ht="30" customHeight="1" x14ac:dyDescent="0.25">
      <c r="A31" s="78"/>
      <c r="B31" s="80"/>
      <c r="C31" s="80"/>
      <c r="D31" s="74"/>
      <c r="E31" s="80"/>
      <c r="F31" s="80"/>
      <c r="G31" s="74"/>
      <c r="H31" s="80"/>
      <c r="I31" s="35" t="s">
        <v>58</v>
      </c>
      <c r="J31" s="33">
        <v>256638</v>
      </c>
      <c r="K31" s="45" t="s">
        <v>59</v>
      </c>
      <c r="L31" s="45" t="s">
        <v>59</v>
      </c>
      <c r="M31" s="45" t="s">
        <v>59</v>
      </c>
      <c r="N31" s="45" t="s">
        <v>59</v>
      </c>
      <c r="O31" s="45" t="s">
        <v>59</v>
      </c>
      <c r="P31" s="45" t="s">
        <v>59</v>
      </c>
      <c r="Q31" s="43">
        <v>-0.29861127346690675</v>
      </c>
      <c r="R31" s="43" t="s">
        <v>59</v>
      </c>
      <c r="S31" s="43" t="s">
        <v>59</v>
      </c>
      <c r="T31" s="43" t="s">
        <v>59</v>
      </c>
      <c r="U31" s="43" t="s">
        <v>59</v>
      </c>
      <c r="V31" s="43" t="s">
        <v>59</v>
      </c>
      <c r="W31" s="37" t="s">
        <v>59</v>
      </c>
    </row>
    <row r="32" spans="1:24" s="34" customFormat="1" ht="30" customHeight="1" thickBot="1" x14ac:dyDescent="0.3">
      <c r="A32" s="79"/>
      <c r="B32" s="81"/>
      <c r="C32" s="81"/>
      <c r="D32" s="75"/>
      <c r="E32" s="81"/>
      <c r="F32" s="81"/>
      <c r="G32" s="75"/>
      <c r="H32" s="81"/>
      <c r="I32" s="38" t="s">
        <v>60</v>
      </c>
      <c r="J32" s="39">
        <v>204816</v>
      </c>
      <c r="K32" s="39">
        <v>69810</v>
      </c>
      <c r="L32" s="41">
        <v>0.35</v>
      </c>
      <c r="M32" s="39">
        <v>274767</v>
      </c>
      <c r="N32" s="39">
        <v>77550</v>
      </c>
      <c r="O32" s="41">
        <v>0.34</v>
      </c>
      <c r="P32" s="39">
        <v>333332</v>
      </c>
      <c r="Q32" s="41">
        <v>-0.1211477618936021</v>
      </c>
      <c r="R32" s="41">
        <v>-0.69058358401375153</v>
      </c>
      <c r="S32" s="41">
        <v>-0.65714285714285714</v>
      </c>
      <c r="T32" s="41">
        <v>-0.2662752077214513</v>
      </c>
      <c r="U32" s="41">
        <v>-1</v>
      </c>
      <c r="V32" s="41">
        <v>-1</v>
      </c>
      <c r="W32" s="42">
        <v>-0.39518750075000308</v>
      </c>
    </row>
    <row r="33" spans="1:24" s="34" customFormat="1" ht="30" customHeight="1" x14ac:dyDescent="0.25">
      <c r="A33" s="77" t="s">
        <v>39</v>
      </c>
      <c r="B33" s="82">
        <v>313788</v>
      </c>
      <c r="C33" s="82">
        <v>37654.559999999998</v>
      </c>
      <c r="D33" s="73">
        <v>0.12</v>
      </c>
      <c r="E33" s="82">
        <v>351442.56</v>
      </c>
      <c r="F33" s="82">
        <v>0</v>
      </c>
      <c r="G33" s="73">
        <v>0</v>
      </c>
      <c r="H33" s="76">
        <v>351442.56</v>
      </c>
      <c r="I33" s="29" t="s">
        <v>57</v>
      </c>
      <c r="J33" s="33">
        <v>311369.5</v>
      </c>
      <c r="K33" s="33">
        <v>94075</v>
      </c>
      <c r="L33" s="43">
        <v>0.3</v>
      </c>
      <c r="M33" s="33">
        <v>411408</v>
      </c>
      <c r="N33" s="33">
        <v>77400</v>
      </c>
      <c r="O33" s="43">
        <v>0.56999999999999995</v>
      </c>
      <c r="P33" s="33">
        <v>446779</v>
      </c>
      <c r="Q33" s="43">
        <v>7.7672989807928694E-3</v>
      </c>
      <c r="R33" s="43">
        <v>-0.59973893170342807</v>
      </c>
      <c r="S33" s="43">
        <v>-0.6</v>
      </c>
      <c r="T33" s="43">
        <v>-0.14575662116439159</v>
      </c>
      <c r="U33" s="43">
        <v>-1</v>
      </c>
      <c r="V33" s="43">
        <v>-1</v>
      </c>
      <c r="W33" s="44">
        <v>-0.21338612602651419</v>
      </c>
      <c r="X33" s="33">
        <f>AVERAGE(J33:J35)</f>
        <v>281992.75</v>
      </c>
    </row>
    <row r="34" spans="1:24" s="34" customFormat="1" ht="30" customHeight="1" x14ac:dyDescent="0.25">
      <c r="A34" s="78"/>
      <c r="B34" s="80"/>
      <c r="C34" s="80"/>
      <c r="D34" s="74"/>
      <c r="E34" s="80"/>
      <c r="F34" s="80"/>
      <c r="G34" s="74"/>
      <c r="H34" s="76"/>
      <c r="I34" s="35" t="s">
        <v>58</v>
      </c>
      <c r="J34" s="33">
        <v>252616</v>
      </c>
      <c r="K34" s="45" t="s">
        <v>59</v>
      </c>
      <c r="L34" s="45" t="s">
        <v>59</v>
      </c>
      <c r="M34" s="45" t="s">
        <v>59</v>
      </c>
      <c r="N34" s="45" t="s">
        <v>59</v>
      </c>
      <c r="O34" s="45" t="s">
        <v>59</v>
      </c>
      <c r="P34" s="45" t="s">
        <v>59</v>
      </c>
      <c r="Q34" s="43">
        <v>0.24215409950280264</v>
      </c>
      <c r="R34" s="43" t="s">
        <v>59</v>
      </c>
      <c r="S34" s="43" t="s">
        <v>59</v>
      </c>
      <c r="T34" s="43" t="s">
        <v>59</v>
      </c>
      <c r="U34" s="43" t="s">
        <v>59</v>
      </c>
      <c r="V34" s="43" t="s">
        <v>59</v>
      </c>
      <c r="W34" s="37" t="s">
        <v>59</v>
      </c>
    </row>
    <row r="35" spans="1:24" s="34" customFormat="1" ht="30" customHeight="1" thickBot="1" x14ac:dyDescent="0.3">
      <c r="A35" s="79"/>
      <c r="B35" s="81"/>
      <c r="C35" s="81"/>
      <c r="D35" s="75"/>
      <c r="E35" s="81"/>
      <c r="F35" s="81"/>
      <c r="G35" s="75"/>
      <c r="H35" s="76"/>
      <c r="I35" s="38" t="s">
        <v>60</v>
      </c>
      <c r="J35" s="33" t="s">
        <v>59</v>
      </c>
      <c r="K35" s="39" t="s">
        <v>59</v>
      </c>
      <c r="L35" s="41" t="s">
        <v>59</v>
      </c>
      <c r="M35" s="39" t="s">
        <v>59</v>
      </c>
      <c r="N35" s="39" t="s">
        <v>59</v>
      </c>
      <c r="O35" s="41" t="s">
        <v>59</v>
      </c>
      <c r="P35" s="39" t="s">
        <v>59</v>
      </c>
      <c r="Q35" s="39" t="s">
        <v>59</v>
      </c>
      <c r="R35" s="39" t="s">
        <v>59</v>
      </c>
      <c r="S35" s="41" t="s">
        <v>59</v>
      </c>
      <c r="T35" s="39" t="s">
        <v>59</v>
      </c>
      <c r="U35" s="39" t="s">
        <v>59</v>
      </c>
      <c r="V35" s="41" t="s">
        <v>59</v>
      </c>
      <c r="W35" s="51" t="s">
        <v>59</v>
      </c>
    </row>
    <row r="36" spans="1:24" s="34" customFormat="1" ht="30" customHeight="1" x14ac:dyDescent="0.25">
      <c r="A36" s="77" t="s">
        <v>40</v>
      </c>
      <c r="B36" s="80">
        <v>200241</v>
      </c>
      <c r="C36" s="80">
        <v>24028.92</v>
      </c>
      <c r="D36" s="74">
        <v>0.12</v>
      </c>
      <c r="E36" s="80">
        <v>224269.91999999998</v>
      </c>
      <c r="F36" s="80">
        <v>0</v>
      </c>
      <c r="G36" s="74">
        <v>0</v>
      </c>
      <c r="H36" s="82">
        <v>224269.91999999998</v>
      </c>
      <c r="I36" s="46" t="s">
        <v>57</v>
      </c>
      <c r="J36" s="47" t="s">
        <v>59</v>
      </c>
      <c r="K36" s="33" t="s">
        <v>59</v>
      </c>
      <c r="L36" s="43" t="s">
        <v>59</v>
      </c>
      <c r="M36" s="33" t="s">
        <v>59</v>
      </c>
      <c r="N36" s="33" t="s">
        <v>59</v>
      </c>
      <c r="O36" s="43" t="s">
        <v>59</v>
      </c>
      <c r="P36" s="33" t="s">
        <v>59</v>
      </c>
      <c r="Q36" s="33" t="s">
        <v>59</v>
      </c>
      <c r="R36" s="33" t="s">
        <v>59</v>
      </c>
      <c r="S36" s="43" t="s">
        <v>59</v>
      </c>
      <c r="T36" s="33" t="s">
        <v>59</v>
      </c>
      <c r="U36" s="33" t="s">
        <v>59</v>
      </c>
      <c r="V36" s="43" t="s">
        <v>59</v>
      </c>
      <c r="W36" s="52" t="s">
        <v>59</v>
      </c>
      <c r="X36" s="33">
        <f>AVERAGE(J36:J38)</f>
        <v>240000</v>
      </c>
    </row>
    <row r="37" spans="1:24" s="34" customFormat="1" ht="30" customHeight="1" x14ac:dyDescent="0.25">
      <c r="A37" s="78"/>
      <c r="B37" s="80"/>
      <c r="C37" s="80"/>
      <c r="D37" s="74"/>
      <c r="E37" s="80"/>
      <c r="F37" s="80"/>
      <c r="G37" s="74"/>
      <c r="H37" s="80"/>
      <c r="I37" s="35" t="s">
        <v>58</v>
      </c>
      <c r="J37" s="33">
        <v>240000</v>
      </c>
      <c r="K37" s="45" t="s">
        <v>59</v>
      </c>
      <c r="L37" s="45" t="s">
        <v>59</v>
      </c>
      <c r="M37" s="45" t="s">
        <v>59</v>
      </c>
      <c r="N37" s="45" t="s">
        <v>59</v>
      </c>
      <c r="O37" s="45" t="s">
        <v>59</v>
      </c>
      <c r="P37" s="45" t="s">
        <v>59</v>
      </c>
      <c r="Q37" s="43">
        <v>-0.16566250000000005</v>
      </c>
      <c r="R37" s="43" t="s">
        <v>59</v>
      </c>
      <c r="S37" s="43" t="s">
        <v>59</v>
      </c>
      <c r="T37" s="43" t="s">
        <v>59</v>
      </c>
      <c r="U37" s="43" t="s">
        <v>59</v>
      </c>
      <c r="V37" s="43" t="s">
        <v>59</v>
      </c>
      <c r="W37" s="37" t="s">
        <v>59</v>
      </c>
    </row>
    <row r="38" spans="1:24" s="34" customFormat="1" ht="30" customHeight="1" thickBot="1" x14ac:dyDescent="0.3">
      <c r="A38" s="79"/>
      <c r="B38" s="81"/>
      <c r="C38" s="81"/>
      <c r="D38" s="75"/>
      <c r="E38" s="81"/>
      <c r="F38" s="81"/>
      <c r="G38" s="75"/>
      <c r="H38" s="81"/>
      <c r="I38" s="38" t="s">
        <v>60</v>
      </c>
      <c r="J38" s="39" t="s">
        <v>59</v>
      </c>
      <c r="K38" s="39" t="s">
        <v>59</v>
      </c>
      <c r="L38" s="41" t="s">
        <v>59</v>
      </c>
      <c r="M38" s="39" t="s">
        <v>59</v>
      </c>
      <c r="N38" s="39" t="s">
        <v>59</v>
      </c>
      <c r="O38" s="41" t="s">
        <v>59</v>
      </c>
      <c r="P38" s="39" t="s">
        <v>59</v>
      </c>
      <c r="Q38" s="39" t="s">
        <v>59</v>
      </c>
      <c r="R38" s="39" t="s">
        <v>59</v>
      </c>
      <c r="S38" s="41" t="s">
        <v>59</v>
      </c>
      <c r="T38" s="39" t="s">
        <v>59</v>
      </c>
      <c r="U38" s="39" t="s">
        <v>59</v>
      </c>
      <c r="V38" s="41" t="s">
        <v>59</v>
      </c>
      <c r="W38" s="51" t="s">
        <v>59</v>
      </c>
    </row>
    <row r="39" spans="1:24" s="54" customFormat="1" ht="27.75" customHeight="1" x14ac:dyDescent="0.35">
      <c r="A39" s="53" t="s">
        <v>69</v>
      </c>
      <c r="I39" s="72" t="s">
        <v>23</v>
      </c>
      <c r="J39" s="72"/>
      <c r="K39" s="72"/>
      <c r="L39" s="72"/>
      <c r="W39" s="55">
        <v>43445</v>
      </c>
    </row>
    <row r="40" spans="1:24" s="54" customFormat="1" x14ac:dyDescent="0.25">
      <c r="I40" s="56"/>
    </row>
    <row r="41" spans="1:24" s="54" customFormat="1" x14ac:dyDescent="0.25">
      <c r="I41" s="56"/>
    </row>
    <row r="42" spans="1:24" s="54" customFormat="1" x14ac:dyDescent="0.25">
      <c r="I42" s="56"/>
    </row>
    <row r="43" spans="1:24" s="54" customFormat="1" x14ac:dyDescent="0.25">
      <c r="I43" s="56"/>
    </row>
    <row r="44" spans="1:24" s="54" customFormat="1" x14ac:dyDescent="0.25">
      <c r="I44" s="56"/>
    </row>
    <row r="45" spans="1:24" s="54" customFormat="1" x14ac:dyDescent="0.25">
      <c r="I45" s="56"/>
    </row>
    <row r="46" spans="1:24" s="54" customFormat="1" x14ac:dyDescent="0.25">
      <c r="I46" s="56"/>
    </row>
    <row r="47" spans="1:24" s="54" customFormat="1" x14ac:dyDescent="0.25">
      <c r="I47" s="56"/>
    </row>
    <row r="48" spans="1:24" s="54" customFormat="1" x14ac:dyDescent="0.25">
      <c r="I48" s="56"/>
    </row>
    <row r="49" spans="9:9" s="54" customFormat="1" x14ac:dyDescent="0.25">
      <c r="I49" s="56"/>
    </row>
    <row r="50" spans="9:9" s="54" customFormat="1" x14ac:dyDescent="0.25">
      <c r="I50" s="56"/>
    </row>
    <row r="51" spans="9:9" s="54" customFormat="1" x14ac:dyDescent="0.25">
      <c r="I51" s="56"/>
    </row>
    <row r="52" spans="9:9" s="54" customFormat="1" x14ac:dyDescent="0.25">
      <c r="I52" s="56"/>
    </row>
    <row r="53" spans="9:9" s="54" customFormat="1" x14ac:dyDescent="0.25">
      <c r="I53" s="56"/>
    </row>
    <row r="54" spans="9:9" s="54" customFormat="1" x14ac:dyDescent="0.25">
      <c r="I54" s="56"/>
    </row>
    <row r="55" spans="9:9" s="54" customFormat="1" x14ac:dyDescent="0.25">
      <c r="I55" s="56"/>
    </row>
    <row r="56" spans="9:9" s="54" customFormat="1" x14ac:dyDescent="0.25">
      <c r="I56" s="56"/>
    </row>
    <row r="57" spans="9:9" s="54" customFormat="1" x14ac:dyDescent="0.25">
      <c r="I57" s="56"/>
    </row>
    <row r="58" spans="9:9" s="54" customFormat="1" x14ac:dyDescent="0.25">
      <c r="I58" s="56"/>
    </row>
    <row r="59" spans="9:9" s="54" customFormat="1" x14ac:dyDescent="0.25">
      <c r="I59" s="56"/>
    </row>
    <row r="60" spans="9:9" s="54" customFormat="1" x14ac:dyDescent="0.25">
      <c r="I60" s="56"/>
    </row>
    <row r="61" spans="9:9" s="54" customFormat="1" x14ac:dyDescent="0.25">
      <c r="I61" s="56"/>
    </row>
    <row r="62" spans="9:9" s="54" customFormat="1" x14ac:dyDescent="0.25">
      <c r="I62" s="56"/>
    </row>
    <row r="63" spans="9:9" s="54" customFormat="1" x14ac:dyDescent="0.25">
      <c r="I63" s="56"/>
    </row>
    <row r="64" spans="9:9" s="54" customFormat="1" x14ac:dyDescent="0.25">
      <c r="I64" s="56"/>
    </row>
    <row r="65" spans="9:9" s="54" customFormat="1" x14ac:dyDescent="0.25">
      <c r="I65" s="56"/>
    </row>
    <row r="66" spans="9:9" s="54" customFormat="1" x14ac:dyDescent="0.25">
      <c r="I66" s="56"/>
    </row>
    <row r="67" spans="9:9" s="54" customFormat="1" x14ac:dyDescent="0.25">
      <c r="I67" s="56"/>
    </row>
    <row r="68" spans="9:9" s="54" customFormat="1" x14ac:dyDescent="0.25">
      <c r="I68" s="56"/>
    </row>
    <row r="69" spans="9:9" s="54" customFormat="1" x14ac:dyDescent="0.25">
      <c r="I69" s="56"/>
    </row>
    <row r="70" spans="9:9" s="54" customFormat="1" x14ac:dyDescent="0.25">
      <c r="I70" s="56"/>
    </row>
    <row r="71" spans="9:9" s="54" customFormat="1" x14ac:dyDescent="0.25">
      <c r="I71" s="56"/>
    </row>
    <row r="72" spans="9:9" s="54" customFormat="1" x14ac:dyDescent="0.25">
      <c r="I72" s="56"/>
    </row>
    <row r="73" spans="9:9" s="54" customFormat="1" x14ac:dyDescent="0.25">
      <c r="I73" s="56"/>
    </row>
    <row r="74" spans="9:9" s="54" customFormat="1" x14ac:dyDescent="0.25">
      <c r="I74" s="56"/>
    </row>
    <row r="75" spans="9:9" s="54" customFormat="1" x14ac:dyDescent="0.25">
      <c r="I75" s="56"/>
    </row>
    <row r="76" spans="9:9" s="54" customFormat="1" x14ac:dyDescent="0.25">
      <c r="I76" s="56"/>
    </row>
    <row r="77" spans="9:9" s="54" customFormat="1" x14ac:dyDescent="0.25">
      <c r="I77" s="56"/>
    </row>
    <row r="78" spans="9:9" s="54" customFormat="1" x14ac:dyDescent="0.25">
      <c r="I78" s="56"/>
    </row>
    <row r="79" spans="9:9" s="54" customFormat="1" x14ac:dyDescent="0.25">
      <c r="I79" s="56"/>
    </row>
    <row r="80" spans="9:9" s="54" customFormat="1" x14ac:dyDescent="0.25">
      <c r="I80" s="56"/>
    </row>
    <row r="81" spans="9:9" s="54" customFormat="1" x14ac:dyDescent="0.25">
      <c r="I81" s="56"/>
    </row>
    <row r="82" spans="9:9" s="54" customFormat="1" x14ac:dyDescent="0.25">
      <c r="I82" s="56"/>
    </row>
    <row r="83" spans="9:9" s="54" customFormat="1" x14ac:dyDescent="0.25">
      <c r="I83" s="56"/>
    </row>
    <row r="84" spans="9:9" s="54" customFormat="1" x14ac:dyDescent="0.25">
      <c r="I84" s="56"/>
    </row>
    <row r="85" spans="9:9" s="54" customFormat="1" x14ac:dyDescent="0.25">
      <c r="I85" s="56"/>
    </row>
    <row r="86" spans="9:9" s="54" customFormat="1" x14ac:dyDescent="0.25">
      <c r="I86" s="56"/>
    </row>
    <row r="87" spans="9:9" s="54" customFormat="1" x14ac:dyDescent="0.25">
      <c r="I87" s="56"/>
    </row>
    <row r="88" spans="9:9" s="54" customFormat="1" x14ac:dyDescent="0.25">
      <c r="I88" s="56"/>
    </row>
    <row r="89" spans="9:9" s="54" customFormat="1" x14ac:dyDescent="0.25">
      <c r="I89" s="56"/>
    </row>
    <row r="90" spans="9:9" s="54" customFormat="1" x14ac:dyDescent="0.25">
      <c r="I90" s="56"/>
    </row>
    <row r="91" spans="9:9" s="54" customFormat="1" x14ac:dyDescent="0.25">
      <c r="I91" s="56"/>
    </row>
    <row r="92" spans="9:9" s="54" customFormat="1" x14ac:dyDescent="0.25">
      <c r="I92" s="56"/>
    </row>
    <row r="93" spans="9:9" s="54" customFormat="1" x14ac:dyDescent="0.25">
      <c r="I93" s="56"/>
    </row>
    <row r="94" spans="9:9" s="54" customFormat="1" x14ac:dyDescent="0.25">
      <c r="I94" s="56"/>
    </row>
    <row r="95" spans="9:9" s="54" customFormat="1" x14ac:dyDescent="0.25">
      <c r="I95" s="56"/>
    </row>
    <row r="96" spans="9:9" s="54" customFormat="1" x14ac:dyDescent="0.25">
      <c r="I96" s="56"/>
    </row>
    <row r="97" spans="9:9" s="54" customFormat="1" x14ac:dyDescent="0.25">
      <c r="I97" s="56"/>
    </row>
    <row r="98" spans="9:9" s="54" customFormat="1" x14ac:dyDescent="0.25">
      <c r="I98" s="56"/>
    </row>
    <row r="99" spans="9:9" s="54" customFormat="1" x14ac:dyDescent="0.25">
      <c r="I99" s="56"/>
    </row>
  </sheetData>
  <mergeCells count="100">
    <mergeCell ref="B1:H1"/>
    <mergeCell ref="I1:P1"/>
    <mergeCell ref="Q1:W1"/>
    <mergeCell ref="A3:A5"/>
    <mergeCell ref="B3:B5"/>
    <mergeCell ref="C3:C5"/>
    <mergeCell ref="D3:D5"/>
    <mergeCell ref="E3:E5"/>
    <mergeCell ref="F3:F5"/>
    <mergeCell ref="G3:G5"/>
    <mergeCell ref="F9:F11"/>
    <mergeCell ref="H3:H5"/>
    <mergeCell ref="A6:A8"/>
    <mergeCell ref="B6:B8"/>
    <mergeCell ref="C6:C8"/>
    <mergeCell ref="D6:D8"/>
    <mergeCell ref="E6:E8"/>
    <mergeCell ref="F6:F8"/>
    <mergeCell ref="G6:G8"/>
    <mergeCell ref="H6:H8"/>
    <mergeCell ref="F15:F17"/>
    <mergeCell ref="G9:G11"/>
    <mergeCell ref="H9:H11"/>
    <mergeCell ref="A12:A14"/>
    <mergeCell ref="B12:B14"/>
    <mergeCell ref="C12:C14"/>
    <mergeCell ref="D12:D14"/>
    <mergeCell ref="E12:E14"/>
    <mergeCell ref="F12:F14"/>
    <mergeCell ref="G12:G14"/>
    <mergeCell ref="H12:H14"/>
    <mergeCell ref="A9:A11"/>
    <mergeCell ref="B9:B11"/>
    <mergeCell ref="C9:C11"/>
    <mergeCell ref="D9:D11"/>
    <mergeCell ref="E9:E11"/>
    <mergeCell ref="F21:F23"/>
    <mergeCell ref="G15:G17"/>
    <mergeCell ref="H15:H17"/>
    <mergeCell ref="A18:A20"/>
    <mergeCell ref="B18:B20"/>
    <mergeCell ref="C18:C20"/>
    <mergeCell ref="D18:D20"/>
    <mergeCell ref="E18:E20"/>
    <mergeCell ref="F18:F20"/>
    <mergeCell ref="G18:G20"/>
    <mergeCell ref="H18:H20"/>
    <mergeCell ref="A15:A17"/>
    <mergeCell ref="B15:B17"/>
    <mergeCell ref="C15:C17"/>
    <mergeCell ref="D15:D17"/>
    <mergeCell ref="E15:E17"/>
    <mergeCell ref="F27:F29"/>
    <mergeCell ref="G21:G23"/>
    <mergeCell ref="H21:H23"/>
    <mergeCell ref="A24:A26"/>
    <mergeCell ref="B24:B26"/>
    <mergeCell ref="C24:C26"/>
    <mergeCell ref="D24:D26"/>
    <mergeCell ref="E24:E26"/>
    <mergeCell ref="F24:F26"/>
    <mergeCell ref="G24:G26"/>
    <mergeCell ref="H24:H26"/>
    <mergeCell ref="A21:A23"/>
    <mergeCell ref="B21:B23"/>
    <mergeCell ref="C21:C23"/>
    <mergeCell ref="D21:D23"/>
    <mergeCell ref="E21:E23"/>
    <mergeCell ref="F33:F35"/>
    <mergeCell ref="G27:G29"/>
    <mergeCell ref="H27:H29"/>
    <mergeCell ref="A30:A32"/>
    <mergeCell ref="B30:B32"/>
    <mergeCell ref="C30:C32"/>
    <mergeCell ref="D30:D32"/>
    <mergeCell ref="E30:E32"/>
    <mergeCell ref="F30:F32"/>
    <mergeCell ref="G30:G32"/>
    <mergeCell ref="H30:H32"/>
    <mergeCell ref="A27:A29"/>
    <mergeCell ref="B27:B29"/>
    <mergeCell ref="C27:C29"/>
    <mergeCell ref="D27:D29"/>
    <mergeCell ref="E27:E29"/>
    <mergeCell ref="I39:L39"/>
    <mergeCell ref="G33:G35"/>
    <mergeCell ref="H33:H35"/>
    <mergeCell ref="A36:A38"/>
    <mergeCell ref="B36:B38"/>
    <mergeCell ref="C36:C38"/>
    <mergeCell ref="D36:D38"/>
    <mergeCell ref="E36:E38"/>
    <mergeCell ref="F36:F38"/>
    <mergeCell ref="G36:G38"/>
    <mergeCell ref="H36:H38"/>
    <mergeCell ref="A33:A35"/>
    <mergeCell ref="B33:B35"/>
    <mergeCell ref="C33:C35"/>
    <mergeCell ref="D33:D35"/>
    <mergeCell ref="E33:E35"/>
  </mergeCells>
  <conditionalFormatting sqref="Q1:W38 Q40:W1048576 Q39:V39">
    <cfRule type="cellIs" dxfId="8" priority="2" operator="lessThan">
      <formula>0</formula>
    </cfRule>
  </conditionalFormatting>
  <conditionalFormatting sqref="W39">
    <cfRule type="cellIs" dxfId="7" priority="1" operator="lessThan">
      <formula>0</formula>
    </cfRule>
  </conditionalFormatting>
  <pageMargins left="0.7" right="0.7" top="0.75" bottom="0.75" header="0.3" footer="0.3"/>
  <pageSetup paperSize="3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zoomScale="70" zoomScaleNormal="70" workbookViewId="0">
      <selection activeCell="B19" sqref="B19"/>
    </sheetView>
  </sheetViews>
  <sheetFormatPr defaultRowHeight="15" x14ac:dyDescent="0.25"/>
  <cols>
    <col min="1" max="1" width="40.5703125" bestFit="1" customWidth="1"/>
    <col min="2" max="2" width="11.85546875" customWidth="1"/>
    <col min="3" max="3" width="14.28515625" bestFit="1" customWidth="1"/>
    <col min="4" max="4" width="9.28515625" customWidth="1"/>
    <col min="5" max="5" width="8.42578125" customWidth="1"/>
    <col min="6" max="6" width="13.42578125" customWidth="1"/>
    <col min="7" max="7" width="6.85546875" customWidth="1"/>
    <col min="8" max="8" width="9" customWidth="1"/>
    <col min="9" max="9" width="14.140625" customWidth="1"/>
    <col min="10" max="10" width="24.42578125" style="1" customWidth="1"/>
    <col min="11" max="11" width="14.28515625" bestFit="1" customWidth="1"/>
    <col min="12" max="12" width="10.42578125" customWidth="1"/>
    <col min="13" max="13" width="9" customWidth="1"/>
    <col min="14" max="14" width="15.5703125" customWidth="1"/>
    <col min="15" max="15" width="13.42578125" customWidth="1"/>
    <col min="16" max="16" width="11.7109375" customWidth="1"/>
    <col min="17" max="17" width="17.85546875" customWidth="1"/>
    <col min="18" max="18" width="15.140625" customWidth="1"/>
    <col min="19" max="19" width="10.140625" customWidth="1"/>
    <col min="20" max="20" width="11" customWidth="1"/>
    <col min="21" max="21" width="14.42578125" customWidth="1"/>
    <col min="22" max="22" width="9.42578125" customWidth="1"/>
    <col min="23" max="23" width="10.42578125" customWidth="1"/>
    <col min="24" max="24" width="15.140625" bestFit="1" customWidth="1"/>
    <col min="25" max="25" width="16.28515625" bestFit="1" customWidth="1"/>
  </cols>
  <sheetData>
    <row r="1" spans="1:26" s="23" customFormat="1" ht="26.25" customHeight="1" thickBot="1" x14ac:dyDescent="0.4">
      <c r="A1" s="95" t="s">
        <v>72</v>
      </c>
      <c r="B1" s="96"/>
      <c r="C1" s="83" t="s">
        <v>46</v>
      </c>
      <c r="D1" s="84"/>
      <c r="E1" s="84"/>
      <c r="F1" s="84"/>
      <c r="G1" s="84"/>
      <c r="H1" s="84"/>
      <c r="I1" s="85"/>
      <c r="J1" s="86" t="s">
        <v>47</v>
      </c>
      <c r="K1" s="86"/>
      <c r="L1" s="86"/>
      <c r="M1" s="86"/>
      <c r="N1" s="86"/>
      <c r="O1" s="86"/>
      <c r="P1" s="86"/>
      <c r="Q1" s="87"/>
      <c r="R1" s="88" t="s">
        <v>48</v>
      </c>
      <c r="S1" s="84"/>
      <c r="T1" s="84"/>
      <c r="U1" s="84"/>
      <c r="V1" s="84"/>
      <c r="W1" s="84"/>
      <c r="X1" s="85"/>
      <c r="Y1" s="22"/>
      <c r="Z1" t="s">
        <v>23</v>
      </c>
    </row>
    <row r="2" spans="1:26" s="28" customFormat="1" ht="48" customHeight="1" thickBot="1" x14ac:dyDescent="0.3">
      <c r="A2" s="24" t="s">
        <v>73</v>
      </c>
      <c r="B2" s="61" t="s">
        <v>74</v>
      </c>
      <c r="C2" s="62" t="s">
        <v>75</v>
      </c>
      <c r="D2" s="26" t="s">
        <v>17</v>
      </c>
      <c r="E2" s="26" t="s">
        <v>51</v>
      </c>
      <c r="F2" s="26" t="s">
        <v>52</v>
      </c>
      <c r="G2" s="26" t="s">
        <v>18</v>
      </c>
      <c r="H2" s="26" t="s">
        <v>53</v>
      </c>
      <c r="I2" s="27" t="s">
        <v>54</v>
      </c>
      <c r="J2" s="25" t="s">
        <v>55</v>
      </c>
      <c r="K2" s="26" t="s">
        <v>50</v>
      </c>
      <c r="L2" s="26" t="s">
        <v>17</v>
      </c>
      <c r="M2" s="26" t="s">
        <v>51</v>
      </c>
      <c r="N2" s="26" t="s">
        <v>52</v>
      </c>
      <c r="O2" s="26" t="s">
        <v>18</v>
      </c>
      <c r="P2" s="26" t="s">
        <v>53</v>
      </c>
      <c r="Q2" s="27" t="s">
        <v>54</v>
      </c>
      <c r="R2" s="25" t="s">
        <v>50</v>
      </c>
      <c r="S2" s="26" t="s">
        <v>17</v>
      </c>
      <c r="T2" s="26" t="s">
        <v>51</v>
      </c>
      <c r="U2" s="26" t="s">
        <v>52</v>
      </c>
      <c r="V2" s="26" t="s">
        <v>18</v>
      </c>
      <c r="W2" s="26" t="s">
        <v>53</v>
      </c>
      <c r="X2" s="27" t="s">
        <v>54</v>
      </c>
      <c r="Y2" s="28" t="s">
        <v>70</v>
      </c>
    </row>
    <row r="3" spans="1:26" s="34" customFormat="1" ht="30" customHeight="1" x14ac:dyDescent="0.25">
      <c r="A3" s="91" t="s">
        <v>76</v>
      </c>
      <c r="B3" s="63"/>
      <c r="C3" s="82">
        <v>56473.733333333337</v>
      </c>
      <c r="D3" s="82">
        <v>4800</v>
      </c>
      <c r="E3" s="94">
        <v>0.08</v>
      </c>
      <c r="F3" s="82">
        <v>61274</v>
      </c>
      <c r="G3" s="82">
        <v>0</v>
      </c>
      <c r="H3" s="94">
        <v>0</v>
      </c>
      <c r="I3" s="82">
        <v>61274</v>
      </c>
      <c r="J3" s="29" t="s">
        <v>57</v>
      </c>
      <c r="K3" s="30">
        <v>57488.299999999996</v>
      </c>
      <c r="L3" s="30">
        <v>4599.0639999999994</v>
      </c>
      <c r="M3" s="31">
        <v>0.08</v>
      </c>
      <c r="N3" s="30">
        <v>65499</v>
      </c>
      <c r="O3" s="49">
        <v>0</v>
      </c>
      <c r="P3" s="31">
        <v>0</v>
      </c>
      <c r="Q3" s="30">
        <v>65949</v>
      </c>
      <c r="R3" s="31">
        <v>-1.7648228712045078E-2</v>
      </c>
      <c r="S3" s="31">
        <v>4.3690629223685606E-2</v>
      </c>
      <c r="T3" s="31">
        <v>0</v>
      </c>
      <c r="U3" s="31">
        <v>-6.4508872909001092E-2</v>
      </c>
      <c r="V3" s="31">
        <v>0</v>
      </c>
      <c r="W3" s="31">
        <v>0</v>
      </c>
      <c r="X3" s="32">
        <v>-7.0892154038221356E-2</v>
      </c>
    </row>
    <row r="4" spans="1:26" s="34" customFormat="1" ht="30" customHeight="1" x14ac:dyDescent="0.25">
      <c r="A4" s="92"/>
      <c r="B4" s="64">
        <v>12</v>
      </c>
      <c r="C4" s="80"/>
      <c r="D4" s="80"/>
      <c r="E4" s="89"/>
      <c r="F4" s="80"/>
      <c r="G4" s="80"/>
      <c r="H4" s="89"/>
      <c r="I4" s="80"/>
      <c r="J4" s="35" t="s">
        <v>58</v>
      </c>
      <c r="K4" s="30" t="s">
        <v>59</v>
      </c>
      <c r="L4" s="36" t="s">
        <v>59</v>
      </c>
      <c r="M4" s="36" t="s">
        <v>59</v>
      </c>
      <c r="N4" s="36" t="s">
        <v>59</v>
      </c>
      <c r="O4" s="36" t="s">
        <v>59</v>
      </c>
      <c r="P4" s="36" t="s">
        <v>59</v>
      </c>
      <c r="Q4" s="36" t="s">
        <v>59</v>
      </c>
      <c r="R4" s="36" t="s">
        <v>59</v>
      </c>
      <c r="S4" s="36" t="s">
        <v>59</v>
      </c>
      <c r="T4" s="36" t="s">
        <v>59</v>
      </c>
      <c r="U4" s="36" t="s">
        <v>59</v>
      </c>
      <c r="V4" s="36" t="s">
        <v>59</v>
      </c>
      <c r="W4" s="36" t="s">
        <v>59</v>
      </c>
      <c r="X4" s="37" t="s">
        <v>59</v>
      </c>
    </row>
    <row r="5" spans="1:26" s="34" customFormat="1" ht="30" customHeight="1" thickBot="1" x14ac:dyDescent="0.3">
      <c r="A5" s="93"/>
      <c r="B5" s="65"/>
      <c r="C5" s="81"/>
      <c r="D5" s="81"/>
      <c r="E5" s="90"/>
      <c r="F5" s="81"/>
      <c r="G5" s="81"/>
      <c r="H5" s="90"/>
      <c r="I5" s="81"/>
      <c r="J5" s="38" t="s">
        <v>60</v>
      </c>
      <c r="K5" s="39">
        <v>54537.599999999999</v>
      </c>
      <c r="L5" s="39">
        <v>3272.2559999999999</v>
      </c>
      <c r="M5" s="40">
        <v>0.06</v>
      </c>
      <c r="N5" s="39">
        <v>58472</v>
      </c>
      <c r="O5" s="39">
        <v>1636.1279999999999</v>
      </c>
      <c r="P5" s="40">
        <v>0.03</v>
      </c>
      <c r="Q5" s="39">
        <v>58647</v>
      </c>
      <c r="R5" s="41">
        <v>3.5500889905924371E-2</v>
      </c>
      <c r="S5" s="41">
        <v>0.46687789708384675</v>
      </c>
      <c r="T5" s="41">
        <v>0.4165877705977763</v>
      </c>
      <c r="U5" s="41">
        <v>4.7915811556528576E-2</v>
      </c>
      <c r="V5" s="41">
        <v>-1</v>
      </c>
      <c r="W5" s="41">
        <v>-1</v>
      </c>
      <c r="X5" s="42">
        <v>4.4788878089814244E-2</v>
      </c>
    </row>
    <row r="6" spans="1:26" s="34" customFormat="1" ht="30" customHeight="1" x14ac:dyDescent="0.25">
      <c r="A6" s="91" t="s">
        <v>77</v>
      </c>
      <c r="B6" s="63"/>
      <c r="C6" s="82">
        <v>68977</v>
      </c>
      <c r="D6" s="82">
        <v>4800</v>
      </c>
      <c r="E6" s="73">
        <v>7.0000000000000007E-2</v>
      </c>
      <c r="F6" s="82">
        <v>73777</v>
      </c>
      <c r="G6" s="82">
        <v>0</v>
      </c>
      <c r="H6" s="73">
        <v>0</v>
      </c>
      <c r="I6" s="82">
        <v>73777</v>
      </c>
      <c r="J6" s="29" t="s">
        <v>57</v>
      </c>
      <c r="K6" s="33">
        <v>73430.25</v>
      </c>
      <c r="L6" s="33">
        <v>6608.7224999999999</v>
      </c>
      <c r="M6" s="43">
        <v>0.09</v>
      </c>
      <c r="N6" s="33">
        <v>82811</v>
      </c>
      <c r="O6" s="45">
        <v>0</v>
      </c>
      <c r="P6" s="43">
        <v>0</v>
      </c>
      <c r="Q6" s="33">
        <v>83193</v>
      </c>
      <c r="R6" s="43">
        <v>-6.063922192565685E-2</v>
      </c>
      <c r="S6" s="43">
        <v>-0.27368716117222347</v>
      </c>
      <c r="T6" s="43">
        <v>-0.22680097383170228</v>
      </c>
      <c r="U6" s="43">
        <v>-0.10908578843156658</v>
      </c>
      <c r="V6" s="43">
        <v>0</v>
      </c>
      <c r="W6" s="43">
        <v>0</v>
      </c>
      <c r="X6" s="44">
        <v>-0.11317662815148466</v>
      </c>
    </row>
    <row r="7" spans="1:26" s="34" customFormat="1" ht="30" customHeight="1" x14ac:dyDescent="0.25">
      <c r="A7" s="92"/>
      <c r="B7" s="64">
        <v>31</v>
      </c>
      <c r="C7" s="80"/>
      <c r="D7" s="80"/>
      <c r="E7" s="74"/>
      <c r="F7" s="80"/>
      <c r="G7" s="80"/>
      <c r="H7" s="74"/>
      <c r="I7" s="80"/>
      <c r="J7" s="35" t="s">
        <v>58</v>
      </c>
      <c r="K7" s="33" t="s">
        <v>59</v>
      </c>
      <c r="L7" s="45" t="s">
        <v>59</v>
      </c>
      <c r="M7" s="45" t="s">
        <v>59</v>
      </c>
      <c r="N7" s="45" t="s">
        <v>59</v>
      </c>
      <c r="O7" s="45" t="s">
        <v>59</v>
      </c>
      <c r="P7" s="45" t="s">
        <v>59</v>
      </c>
      <c r="Q7" s="45" t="s">
        <v>59</v>
      </c>
      <c r="R7" s="43" t="s">
        <v>59</v>
      </c>
      <c r="S7" s="43" t="s">
        <v>59</v>
      </c>
      <c r="T7" s="43" t="s">
        <v>59</v>
      </c>
      <c r="U7" s="43" t="s">
        <v>59</v>
      </c>
      <c r="V7" s="43" t="s">
        <v>59</v>
      </c>
      <c r="W7" s="43" t="s">
        <v>59</v>
      </c>
      <c r="X7" s="37" t="s">
        <v>59</v>
      </c>
    </row>
    <row r="8" spans="1:26" s="34" customFormat="1" ht="30" customHeight="1" thickBot="1" x14ac:dyDescent="0.3">
      <c r="A8" s="93"/>
      <c r="B8" s="65"/>
      <c r="C8" s="81"/>
      <c r="D8" s="81"/>
      <c r="E8" s="75"/>
      <c r="F8" s="81"/>
      <c r="G8" s="81"/>
      <c r="H8" s="75"/>
      <c r="I8" s="81"/>
      <c r="J8" s="38" t="s">
        <v>60</v>
      </c>
      <c r="K8" s="39">
        <v>62931.799999999996</v>
      </c>
      <c r="L8" s="39">
        <v>3775.9079999999994</v>
      </c>
      <c r="M8" s="41">
        <v>0.06</v>
      </c>
      <c r="N8" s="39">
        <v>68564</v>
      </c>
      <c r="O8" s="39">
        <v>1887.9539999999997</v>
      </c>
      <c r="P8" s="41">
        <v>0.03</v>
      </c>
      <c r="Q8" s="39">
        <v>68642</v>
      </c>
      <c r="R8" s="41">
        <v>9.6067437673696743E-2</v>
      </c>
      <c r="S8" s="41">
        <v>0.27121741313612535</v>
      </c>
      <c r="T8" s="41">
        <v>0.15979853925244658</v>
      </c>
      <c r="U8" s="41">
        <v>7.603839878352403E-2</v>
      </c>
      <c r="V8" s="41">
        <v>-1</v>
      </c>
      <c r="W8" s="41">
        <v>-1</v>
      </c>
      <c r="X8" s="42">
        <v>7.4815663503300378E-2</v>
      </c>
    </row>
    <row r="9" spans="1:26" s="34" customFormat="1" ht="30" customHeight="1" x14ac:dyDescent="0.25">
      <c r="A9" s="91" t="s">
        <v>78</v>
      </c>
      <c r="B9" s="63"/>
      <c r="C9" s="82">
        <v>80390</v>
      </c>
      <c r="D9" s="82">
        <v>4800</v>
      </c>
      <c r="E9" s="73">
        <v>0.06</v>
      </c>
      <c r="F9" s="82">
        <v>85190</v>
      </c>
      <c r="G9" s="82">
        <v>0</v>
      </c>
      <c r="H9" s="73">
        <v>0</v>
      </c>
      <c r="I9" s="82">
        <v>85190</v>
      </c>
      <c r="J9" s="46" t="s">
        <v>57</v>
      </c>
      <c r="K9" s="47">
        <v>82757.349999999991</v>
      </c>
      <c r="L9" s="47">
        <v>8275.7349999999988</v>
      </c>
      <c r="M9" s="48">
        <v>0.1</v>
      </c>
      <c r="N9" s="47">
        <v>94020</v>
      </c>
      <c r="O9" s="66">
        <v>0</v>
      </c>
      <c r="P9" s="48">
        <v>0</v>
      </c>
      <c r="Q9" s="47">
        <v>95726</v>
      </c>
      <c r="R9" s="48">
        <v>-2.8610891893020907E-2</v>
      </c>
      <c r="S9" s="48">
        <v>-0.41999109444659588</v>
      </c>
      <c r="T9" s="48">
        <v>-0.40290775270919787</v>
      </c>
      <c r="U9" s="48">
        <v>-9.3920565775397757E-2</v>
      </c>
      <c r="V9" s="48">
        <v>0</v>
      </c>
      <c r="W9" s="48">
        <v>0</v>
      </c>
      <c r="X9" s="44">
        <v>-0.11006844111529679</v>
      </c>
    </row>
    <row r="10" spans="1:26" s="34" customFormat="1" ht="30" customHeight="1" x14ac:dyDescent="0.25">
      <c r="A10" s="92"/>
      <c r="B10" s="64">
        <v>69</v>
      </c>
      <c r="C10" s="80"/>
      <c r="D10" s="80"/>
      <c r="E10" s="74"/>
      <c r="F10" s="80"/>
      <c r="G10" s="80"/>
      <c r="H10" s="74"/>
      <c r="I10" s="80"/>
      <c r="J10" s="35" t="s">
        <v>58</v>
      </c>
      <c r="K10" s="33" t="s">
        <v>59</v>
      </c>
      <c r="L10" s="45" t="s">
        <v>59</v>
      </c>
      <c r="M10" s="45" t="s">
        <v>59</v>
      </c>
      <c r="N10" s="45" t="s">
        <v>59</v>
      </c>
      <c r="O10" s="45" t="s">
        <v>59</v>
      </c>
      <c r="P10" s="45" t="s">
        <v>59</v>
      </c>
      <c r="Q10" s="45" t="s">
        <v>59</v>
      </c>
      <c r="R10" s="43" t="s">
        <v>59</v>
      </c>
      <c r="S10" s="43" t="s">
        <v>59</v>
      </c>
      <c r="T10" s="43" t="s">
        <v>59</v>
      </c>
      <c r="U10" s="43" t="s">
        <v>59</v>
      </c>
      <c r="V10" s="43" t="s">
        <v>59</v>
      </c>
      <c r="W10" s="43" t="s">
        <v>59</v>
      </c>
      <c r="X10" s="37" t="s">
        <v>59</v>
      </c>
    </row>
    <row r="11" spans="1:26" s="34" customFormat="1" ht="30" customHeight="1" thickBot="1" x14ac:dyDescent="0.3">
      <c r="A11" s="93"/>
      <c r="B11" s="65"/>
      <c r="C11" s="81"/>
      <c r="D11" s="81"/>
      <c r="E11" s="75"/>
      <c r="F11" s="81"/>
      <c r="G11" s="81"/>
      <c r="H11" s="75"/>
      <c r="I11" s="81"/>
      <c r="J11" s="38" t="s">
        <v>60</v>
      </c>
      <c r="K11" s="39">
        <v>73665.849999999991</v>
      </c>
      <c r="L11" s="39">
        <v>5893.2679999999991</v>
      </c>
      <c r="M11" s="41">
        <v>0.08</v>
      </c>
      <c r="N11" s="39">
        <v>80574</v>
      </c>
      <c r="O11" s="39">
        <v>2946.6339999999996</v>
      </c>
      <c r="P11" s="41">
        <v>0.04</v>
      </c>
      <c r="Q11" s="39">
        <v>80780</v>
      </c>
      <c r="R11" s="41">
        <v>9.127347890232862E-2</v>
      </c>
      <c r="S11" s="41">
        <v>-0.18551133259169605</v>
      </c>
      <c r="T11" s="41">
        <v>-0.25363469088649737</v>
      </c>
      <c r="U11" s="41">
        <v>5.7283843495384401E-2</v>
      </c>
      <c r="V11" s="41">
        <v>-1</v>
      </c>
      <c r="W11" s="41">
        <v>-1</v>
      </c>
      <c r="X11" s="42">
        <v>5.4587625721677302E-2</v>
      </c>
    </row>
    <row r="12" spans="1:26" s="34" customFormat="1" ht="30" customHeight="1" x14ac:dyDescent="0.25">
      <c r="A12" s="91" t="s">
        <v>79</v>
      </c>
      <c r="B12" s="63"/>
      <c r="C12" s="82">
        <v>93176</v>
      </c>
      <c r="D12" s="82">
        <v>6800</v>
      </c>
      <c r="E12" s="73">
        <v>7.0000000000000007E-2</v>
      </c>
      <c r="F12" s="82">
        <v>99976</v>
      </c>
      <c r="G12" s="82">
        <v>0</v>
      </c>
      <c r="H12" s="73">
        <v>0</v>
      </c>
      <c r="I12" s="82">
        <v>99976</v>
      </c>
      <c r="J12" s="46" t="s">
        <v>57</v>
      </c>
      <c r="K12" s="33">
        <v>98101.75</v>
      </c>
      <c r="L12" s="33">
        <v>10791.192499999999</v>
      </c>
      <c r="M12" s="43">
        <v>0.11</v>
      </c>
      <c r="N12" s="33">
        <v>114039</v>
      </c>
      <c r="O12" s="33">
        <v>1962.0350000000001</v>
      </c>
      <c r="P12" s="43">
        <v>0.02</v>
      </c>
      <c r="Q12" s="33">
        <v>114222</v>
      </c>
      <c r="R12" s="43">
        <v>-5.0206718039264464E-2</v>
      </c>
      <c r="S12" s="43">
        <v>-0.36985648249718461</v>
      </c>
      <c r="T12" s="43">
        <v>-0.33654666813187084</v>
      </c>
      <c r="U12" s="43">
        <v>-0.12331410220545969</v>
      </c>
      <c r="V12" s="43">
        <v>-1</v>
      </c>
      <c r="W12" s="43">
        <v>-1</v>
      </c>
      <c r="X12" s="44">
        <v>-0.12471867855061558</v>
      </c>
    </row>
    <row r="13" spans="1:26" s="34" customFormat="1" ht="30" customHeight="1" x14ac:dyDescent="0.25">
      <c r="A13" s="92"/>
      <c r="B13" s="64">
        <v>71</v>
      </c>
      <c r="C13" s="80"/>
      <c r="D13" s="80"/>
      <c r="E13" s="74"/>
      <c r="F13" s="80"/>
      <c r="G13" s="80"/>
      <c r="H13" s="74"/>
      <c r="I13" s="80"/>
      <c r="J13" s="35" t="s">
        <v>58</v>
      </c>
      <c r="K13" s="33" t="s">
        <v>59</v>
      </c>
      <c r="L13" s="45" t="s">
        <v>59</v>
      </c>
      <c r="M13" s="45" t="s">
        <v>59</v>
      </c>
      <c r="N13" s="45" t="s">
        <v>59</v>
      </c>
      <c r="O13" s="45" t="s">
        <v>59</v>
      </c>
      <c r="P13" s="45" t="s">
        <v>59</v>
      </c>
      <c r="Q13" s="45" t="s">
        <v>59</v>
      </c>
      <c r="R13" s="43" t="s">
        <v>59</v>
      </c>
      <c r="S13" s="43" t="s">
        <v>59</v>
      </c>
      <c r="T13" s="43" t="s">
        <v>59</v>
      </c>
      <c r="U13" s="43" t="s">
        <v>59</v>
      </c>
      <c r="V13" s="43" t="s">
        <v>59</v>
      </c>
      <c r="W13" s="43" t="s">
        <v>59</v>
      </c>
      <c r="X13" s="37" t="s">
        <v>59</v>
      </c>
    </row>
    <row r="14" spans="1:26" s="34" customFormat="1" ht="30" customHeight="1" thickBot="1" x14ac:dyDescent="0.3">
      <c r="A14" s="93"/>
      <c r="B14" s="65"/>
      <c r="C14" s="81"/>
      <c r="D14" s="81"/>
      <c r="E14" s="75"/>
      <c r="F14" s="81"/>
      <c r="G14" s="81"/>
      <c r="H14" s="75"/>
      <c r="I14" s="81"/>
      <c r="J14" s="38" t="s">
        <v>60</v>
      </c>
      <c r="K14" s="39">
        <v>86316.05</v>
      </c>
      <c r="L14" s="39">
        <v>7768.4444999999996</v>
      </c>
      <c r="M14" s="41">
        <v>0.09</v>
      </c>
      <c r="N14" s="39">
        <v>95921</v>
      </c>
      <c r="O14" s="39">
        <v>4315.8025000000007</v>
      </c>
      <c r="P14" s="41">
        <v>0.05</v>
      </c>
      <c r="Q14" s="39">
        <v>96591</v>
      </c>
      <c r="R14" s="41">
        <v>7.9479228933571289E-2</v>
      </c>
      <c r="S14" s="41">
        <v>-0.12466388863304612</v>
      </c>
      <c r="T14" s="41">
        <v>-0.18911259438339767</v>
      </c>
      <c r="U14" s="41">
        <v>4.22783655152843E-2</v>
      </c>
      <c r="V14" s="41">
        <v>-1</v>
      </c>
      <c r="W14" s="41">
        <v>-1</v>
      </c>
      <c r="X14" s="42">
        <v>3.5048639092581935E-2</v>
      </c>
    </row>
    <row r="15" spans="1:26" s="34" customFormat="1" ht="30" customHeight="1" x14ac:dyDescent="0.25">
      <c r="A15" s="91" t="s">
        <v>80</v>
      </c>
      <c r="B15" s="63"/>
      <c r="C15" s="82">
        <v>108506</v>
      </c>
      <c r="D15" s="82">
        <v>8000</v>
      </c>
      <c r="E15" s="73">
        <v>7.0000000000000007E-2</v>
      </c>
      <c r="F15" s="82">
        <v>116506</v>
      </c>
      <c r="G15" s="82">
        <v>0</v>
      </c>
      <c r="H15" s="73">
        <v>0</v>
      </c>
      <c r="I15" s="82">
        <v>116506</v>
      </c>
      <c r="J15" s="46" t="s">
        <v>57</v>
      </c>
      <c r="K15" s="33">
        <v>115828.75</v>
      </c>
      <c r="L15" s="33">
        <v>16216.025000000001</v>
      </c>
      <c r="M15" s="43">
        <v>0.14000000000000001</v>
      </c>
      <c r="N15" s="33">
        <v>138647</v>
      </c>
      <c r="O15" s="33">
        <v>6949.7249999999995</v>
      </c>
      <c r="P15" s="43">
        <v>0.06</v>
      </c>
      <c r="Q15" s="33">
        <v>140970</v>
      </c>
      <c r="R15" s="43">
        <v>-6.3219092069939808E-2</v>
      </c>
      <c r="S15" s="43">
        <v>-0.50666084937584888</v>
      </c>
      <c r="T15" s="43">
        <v>-0.47336762902838359</v>
      </c>
      <c r="U15" s="43">
        <v>-0.15969215641590551</v>
      </c>
      <c r="V15" s="43">
        <v>-1</v>
      </c>
      <c r="W15" s="43">
        <v>-1</v>
      </c>
      <c r="X15" s="44">
        <v>-0.17353932333543343</v>
      </c>
    </row>
    <row r="16" spans="1:26" s="34" customFormat="1" ht="30" customHeight="1" x14ac:dyDescent="0.25">
      <c r="A16" s="92"/>
      <c r="B16" s="64">
        <v>151</v>
      </c>
      <c r="C16" s="80"/>
      <c r="D16" s="80"/>
      <c r="E16" s="74"/>
      <c r="F16" s="80"/>
      <c r="G16" s="80"/>
      <c r="H16" s="74"/>
      <c r="I16" s="80"/>
      <c r="J16" s="35" t="s">
        <v>58</v>
      </c>
      <c r="K16" s="33" t="s">
        <v>59</v>
      </c>
      <c r="L16" s="45" t="s">
        <v>59</v>
      </c>
      <c r="M16" s="45" t="s">
        <v>59</v>
      </c>
      <c r="N16" s="45" t="s">
        <v>59</v>
      </c>
      <c r="O16" s="45" t="s">
        <v>59</v>
      </c>
      <c r="P16" s="45" t="s">
        <v>59</v>
      </c>
      <c r="Q16" s="45" t="s">
        <v>59</v>
      </c>
      <c r="R16" s="43" t="s">
        <v>59</v>
      </c>
      <c r="S16" s="43" t="s">
        <v>59</v>
      </c>
      <c r="T16" s="43" t="s">
        <v>59</v>
      </c>
      <c r="U16" s="43" t="s">
        <v>59</v>
      </c>
      <c r="V16" s="43" t="s">
        <v>59</v>
      </c>
      <c r="W16" s="43" t="s">
        <v>59</v>
      </c>
      <c r="X16" s="37" t="s">
        <v>59</v>
      </c>
    </row>
    <row r="17" spans="1:25" s="34" customFormat="1" ht="30" customHeight="1" thickBot="1" x14ac:dyDescent="0.3">
      <c r="A17" s="93"/>
      <c r="B17" s="65"/>
      <c r="C17" s="81"/>
      <c r="D17" s="81"/>
      <c r="E17" s="75"/>
      <c r="F17" s="81"/>
      <c r="G17" s="81"/>
      <c r="H17" s="75"/>
      <c r="I17" s="81"/>
      <c r="J17" s="38" t="s">
        <v>60</v>
      </c>
      <c r="K17" s="39">
        <v>105982</v>
      </c>
      <c r="L17" s="39">
        <v>12717.84</v>
      </c>
      <c r="M17" s="41">
        <v>0.12</v>
      </c>
      <c r="N17" s="39">
        <v>121505</v>
      </c>
      <c r="O17" s="39">
        <v>10598.2</v>
      </c>
      <c r="P17" s="41">
        <v>0.1</v>
      </c>
      <c r="Q17" s="39">
        <v>122808</v>
      </c>
      <c r="R17" s="41">
        <v>2.3816889560528631E-2</v>
      </c>
      <c r="S17" s="41">
        <v>-0.3709623646782787</v>
      </c>
      <c r="T17" s="41">
        <v>-0.38559556719978083</v>
      </c>
      <c r="U17" s="41">
        <v>-4.1141009922192828E-2</v>
      </c>
      <c r="V17" s="41">
        <v>-1</v>
      </c>
      <c r="W17" s="41">
        <v>-1</v>
      </c>
      <c r="X17" s="42">
        <v>-5.1314559398378257E-2</v>
      </c>
    </row>
    <row r="18" spans="1:25" s="34" customFormat="1" ht="30" customHeight="1" x14ac:dyDescent="0.25">
      <c r="A18" s="91" t="s">
        <v>81</v>
      </c>
      <c r="B18" s="63"/>
      <c r="C18" s="82">
        <v>133270</v>
      </c>
      <c r="D18" s="82">
        <v>11020</v>
      </c>
      <c r="E18" s="73">
        <v>0.08</v>
      </c>
      <c r="F18" s="82">
        <v>144290</v>
      </c>
      <c r="G18" s="82">
        <v>0</v>
      </c>
      <c r="H18" s="73">
        <v>0</v>
      </c>
      <c r="I18" s="82">
        <v>144290</v>
      </c>
      <c r="J18" s="46" t="s">
        <v>57</v>
      </c>
      <c r="K18" s="33">
        <v>137720.54999999999</v>
      </c>
      <c r="L18" s="33">
        <v>26166.904499999997</v>
      </c>
      <c r="M18" s="43">
        <v>0.19</v>
      </c>
      <c r="N18" s="33">
        <v>168276</v>
      </c>
      <c r="O18" s="33">
        <v>19280.877</v>
      </c>
      <c r="P18" s="43">
        <v>0.14000000000000001</v>
      </c>
      <c r="Q18" s="33">
        <v>180169</v>
      </c>
      <c r="R18" s="43">
        <v>-3.2314597540755496E-2</v>
      </c>
      <c r="S18" s="43">
        <v>-0.57885733102285752</v>
      </c>
      <c r="T18" s="43">
        <v>-0.56479381841777909</v>
      </c>
      <c r="U18" s="43">
        <v>-0.1425386516576429</v>
      </c>
      <c r="V18" s="43">
        <v>-1</v>
      </c>
      <c r="W18" s="43">
        <v>-1</v>
      </c>
      <c r="X18" s="44">
        <v>-0.19913988614213052</v>
      </c>
      <c r="Y18" s="33">
        <f>AVERAGE(K18:K20)</f>
        <v>131291.9</v>
      </c>
    </row>
    <row r="19" spans="1:25" s="34" customFormat="1" ht="30" customHeight="1" x14ac:dyDescent="0.25">
      <c r="A19" s="92"/>
      <c r="B19" s="64">
        <v>42</v>
      </c>
      <c r="C19" s="80"/>
      <c r="D19" s="80"/>
      <c r="E19" s="74"/>
      <c r="F19" s="80"/>
      <c r="G19" s="80"/>
      <c r="H19" s="74"/>
      <c r="I19" s="80"/>
      <c r="J19" s="35" t="s">
        <v>58</v>
      </c>
      <c r="K19" s="33" t="s">
        <v>59</v>
      </c>
      <c r="L19" s="45" t="s">
        <v>59</v>
      </c>
      <c r="M19" s="45" t="s">
        <v>59</v>
      </c>
      <c r="N19" s="45" t="s">
        <v>59</v>
      </c>
      <c r="O19" s="45" t="s">
        <v>59</v>
      </c>
      <c r="P19" s="45" t="s">
        <v>59</v>
      </c>
      <c r="Q19" s="45" t="s">
        <v>59</v>
      </c>
      <c r="R19" s="43" t="s">
        <v>59</v>
      </c>
      <c r="S19" s="43" t="s">
        <v>59</v>
      </c>
      <c r="T19" s="43" t="s">
        <v>59</v>
      </c>
      <c r="U19" s="43" t="s">
        <v>59</v>
      </c>
      <c r="V19" s="43" t="s">
        <v>59</v>
      </c>
      <c r="W19" s="43" t="s">
        <v>59</v>
      </c>
      <c r="X19" s="37" t="s">
        <v>59</v>
      </c>
    </row>
    <row r="20" spans="1:25" s="34" customFormat="1" ht="30" customHeight="1" thickBot="1" x14ac:dyDescent="0.3">
      <c r="A20" s="93"/>
      <c r="B20" s="65"/>
      <c r="C20" s="81"/>
      <c r="D20" s="81"/>
      <c r="E20" s="75"/>
      <c r="F20" s="81"/>
      <c r="G20" s="81"/>
      <c r="H20" s="75"/>
      <c r="I20" s="81"/>
      <c r="J20" s="38" t="s">
        <v>60</v>
      </c>
      <c r="K20" s="39">
        <v>124863.25</v>
      </c>
      <c r="L20" s="39">
        <v>19978.12</v>
      </c>
      <c r="M20" s="41">
        <v>0.16</v>
      </c>
      <c r="N20" s="39">
        <v>148863</v>
      </c>
      <c r="O20" s="39">
        <v>18729.487499999999</v>
      </c>
      <c r="P20" s="41">
        <v>0.15</v>
      </c>
      <c r="Q20" s="39">
        <v>153594</v>
      </c>
      <c r="R20" s="41">
        <v>6.7328984738571851E-2</v>
      </c>
      <c r="S20" s="41">
        <v>-0.44839654582112831</v>
      </c>
      <c r="T20" s="41">
        <v>-0.48319265937111266</v>
      </c>
      <c r="U20" s="41">
        <v>-3.071840649685631E-2</v>
      </c>
      <c r="V20" s="41">
        <v>-1</v>
      </c>
      <c r="W20" s="41">
        <v>-1</v>
      </c>
      <c r="X20" s="42">
        <v>-6.057420307005168E-2</v>
      </c>
    </row>
    <row r="21" spans="1:25" s="34" customFormat="1" ht="30" customHeight="1" x14ac:dyDescent="0.25">
      <c r="A21" s="91" t="s">
        <v>82</v>
      </c>
      <c r="B21" s="63"/>
      <c r="C21" s="82">
        <v>153163</v>
      </c>
      <c r="D21" s="82">
        <v>13020</v>
      </c>
      <c r="E21" s="73">
        <v>0.09</v>
      </c>
      <c r="F21" s="82">
        <v>166183</v>
      </c>
      <c r="G21" s="82">
        <v>0</v>
      </c>
      <c r="H21" s="73">
        <v>0</v>
      </c>
      <c r="I21" s="82">
        <v>166183</v>
      </c>
      <c r="J21" s="46" t="s">
        <v>57</v>
      </c>
      <c r="K21" s="47">
        <v>149526.19999999998</v>
      </c>
      <c r="L21" s="47">
        <v>32895.763999999996</v>
      </c>
      <c r="M21" s="48">
        <v>0.22</v>
      </c>
      <c r="N21" s="47">
        <v>188164</v>
      </c>
      <c r="O21" s="47">
        <v>19438.405999999999</v>
      </c>
      <c r="P21" s="48">
        <v>0.13</v>
      </c>
      <c r="Q21" s="47">
        <v>199838</v>
      </c>
      <c r="R21" s="48">
        <v>2.4324006030222334E-2</v>
      </c>
      <c r="S21" s="48">
        <v>-0.60420435895636893</v>
      </c>
      <c r="T21" s="48">
        <v>-0.613603079969256</v>
      </c>
      <c r="U21" s="48">
        <v>-0.11681683961609979</v>
      </c>
      <c r="V21" s="48">
        <v>-1</v>
      </c>
      <c r="W21" s="48">
        <v>-1</v>
      </c>
      <c r="X21" s="44">
        <v>-0.16841003117286901</v>
      </c>
      <c r="Y21" s="33">
        <f>AVERAGE(K21:K23)</f>
        <v>147876.52499999999</v>
      </c>
    </row>
    <row r="22" spans="1:25" s="34" customFormat="1" ht="30" customHeight="1" x14ac:dyDescent="0.25">
      <c r="A22" s="92"/>
      <c r="B22" s="64">
        <v>21</v>
      </c>
      <c r="C22" s="80"/>
      <c r="D22" s="80"/>
      <c r="E22" s="74"/>
      <c r="F22" s="80"/>
      <c r="G22" s="80"/>
      <c r="H22" s="74"/>
      <c r="I22" s="80"/>
      <c r="J22" s="35" t="s">
        <v>58</v>
      </c>
      <c r="K22" s="33" t="s">
        <v>59</v>
      </c>
      <c r="L22" s="45" t="s">
        <v>59</v>
      </c>
      <c r="M22" s="45" t="s">
        <v>59</v>
      </c>
      <c r="N22" s="45" t="s">
        <v>59</v>
      </c>
      <c r="O22" s="45" t="s">
        <v>59</v>
      </c>
      <c r="P22" s="45" t="s">
        <v>59</v>
      </c>
      <c r="Q22" s="45" t="s">
        <v>59</v>
      </c>
      <c r="R22" s="43" t="s">
        <v>59</v>
      </c>
      <c r="S22" s="43" t="s">
        <v>59</v>
      </c>
      <c r="T22" s="43" t="s">
        <v>59</v>
      </c>
      <c r="U22" s="43" t="s">
        <v>59</v>
      </c>
      <c r="V22" s="43" t="s">
        <v>59</v>
      </c>
      <c r="W22" s="43" t="s">
        <v>59</v>
      </c>
      <c r="X22" s="37" t="s">
        <v>59</v>
      </c>
    </row>
    <row r="23" spans="1:25" s="34" customFormat="1" ht="30" customHeight="1" thickBot="1" x14ac:dyDescent="0.3">
      <c r="A23" s="93"/>
      <c r="B23" s="65"/>
      <c r="C23" s="81"/>
      <c r="D23" s="81"/>
      <c r="E23" s="75"/>
      <c r="F23" s="81"/>
      <c r="G23" s="81"/>
      <c r="H23" s="75"/>
      <c r="I23" s="81"/>
      <c r="J23" s="38" t="s">
        <v>60</v>
      </c>
      <c r="K23" s="39">
        <v>146226.85</v>
      </c>
      <c r="L23" s="39">
        <v>24858.564500000004</v>
      </c>
      <c r="M23" s="41">
        <v>0.17</v>
      </c>
      <c r="N23" s="39">
        <v>174346</v>
      </c>
      <c r="O23" s="39">
        <v>23396.296000000002</v>
      </c>
      <c r="P23" s="41">
        <v>0.16</v>
      </c>
      <c r="Q23" s="39">
        <v>181093</v>
      </c>
      <c r="R23" s="41">
        <v>4.7436063831479691E-2</v>
      </c>
      <c r="S23" s="41">
        <v>-0.47623685189062315</v>
      </c>
      <c r="T23" s="41">
        <v>-0.49995692701903727</v>
      </c>
      <c r="U23" s="41">
        <v>-4.6819105741019551E-2</v>
      </c>
      <c r="V23" s="41">
        <v>-1</v>
      </c>
      <c r="W23" s="41">
        <v>-1</v>
      </c>
      <c r="X23" s="42">
        <v>-8.233186158230188E-2</v>
      </c>
    </row>
    <row r="24" spans="1:25" s="54" customFormat="1" ht="27.75" customHeight="1" x14ac:dyDescent="0.35">
      <c r="A24" s="53" t="s">
        <v>69</v>
      </c>
      <c r="B24" s="53"/>
      <c r="J24" s="72" t="s">
        <v>23</v>
      </c>
      <c r="K24" s="72"/>
      <c r="L24" s="72"/>
      <c r="M24" s="72"/>
      <c r="X24" s="55">
        <v>43445</v>
      </c>
    </row>
    <row r="25" spans="1:25" s="54" customFormat="1" x14ac:dyDescent="0.25">
      <c r="J25" s="56"/>
    </row>
    <row r="26" spans="1:25" s="54" customFormat="1" x14ac:dyDescent="0.25">
      <c r="J26" s="56"/>
    </row>
    <row r="27" spans="1:25" s="54" customFormat="1" x14ac:dyDescent="0.25">
      <c r="J27" s="56"/>
    </row>
    <row r="28" spans="1:25" s="54" customFormat="1" x14ac:dyDescent="0.25">
      <c r="J28" s="56"/>
    </row>
    <row r="29" spans="1:25" s="54" customFormat="1" x14ac:dyDescent="0.25">
      <c r="J29" s="56"/>
    </row>
    <row r="30" spans="1:25" s="54" customFormat="1" x14ac:dyDescent="0.25">
      <c r="J30" s="56"/>
    </row>
    <row r="31" spans="1:25" s="54" customFormat="1" x14ac:dyDescent="0.25">
      <c r="J31" s="56"/>
    </row>
    <row r="32" spans="1:25" s="54" customFormat="1" x14ac:dyDescent="0.25">
      <c r="J32" s="56"/>
    </row>
    <row r="33" spans="10:10" s="54" customFormat="1" x14ac:dyDescent="0.25">
      <c r="J33" s="56"/>
    </row>
    <row r="34" spans="10:10" s="54" customFormat="1" x14ac:dyDescent="0.25">
      <c r="J34" s="56"/>
    </row>
    <row r="35" spans="10:10" s="54" customFormat="1" x14ac:dyDescent="0.25">
      <c r="J35" s="56"/>
    </row>
    <row r="36" spans="10:10" s="54" customFormat="1" x14ac:dyDescent="0.25">
      <c r="J36" s="56"/>
    </row>
    <row r="37" spans="10:10" s="54" customFormat="1" x14ac:dyDescent="0.25">
      <c r="J37" s="56"/>
    </row>
    <row r="38" spans="10:10" s="54" customFormat="1" x14ac:dyDescent="0.25">
      <c r="J38" s="56"/>
    </row>
    <row r="39" spans="10:10" s="54" customFormat="1" x14ac:dyDescent="0.25">
      <c r="J39" s="56"/>
    </row>
    <row r="40" spans="10:10" s="54" customFormat="1" x14ac:dyDescent="0.25">
      <c r="J40" s="56"/>
    </row>
    <row r="41" spans="10:10" s="54" customFormat="1" x14ac:dyDescent="0.25">
      <c r="J41" s="56"/>
    </row>
    <row r="42" spans="10:10" s="54" customFormat="1" x14ac:dyDescent="0.25">
      <c r="J42" s="56"/>
    </row>
    <row r="43" spans="10:10" s="54" customFormat="1" x14ac:dyDescent="0.25">
      <c r="J43" s="56"/>
    </row>
    <row r="44" spans="10:10" s="54" customFormat="1" x14ac:dyDescent="0.25">
      <c r="J44" s="56"/>
    </row>
    <row r="45" spans="10:10" s="54" customFormat="1" x14ac:dyDescent="0.25">
      <c r="J45" s="56"/>
    </row>
    <row r="46" spans="10:10" s="54" customFormat="1" x14ac:dyDescent="0.25">
      <c r="J46" s="56"/>
    </row>
    <row r="47" spans="10:10" s="54" customFormat="1" x14ac:dyDescent="0.25">
      <c r="J47" s="56"/>
    </row>
    <row r="48" spans="10:10" s="54" customFormat="1" x14ac:dyDescent="0.25">
      <c r="J48" s="56"/>
    </row>
    <row r="49" spans="10:10" s="54" customFormat="1" x14ac:dyDescent="0.25">
      <c r="J49" s="56"/>
    </row>
    <row r="50" spans="10:10" s="54" customFormat="1" x14ac:dyDescent="0.25">
      <c r="J50" s="56"/>
    </row>
    <row r="51" spans="10:10" s="54" customFormat="1" x14ac:dyDescent="0.25">
      <c r="J51" s="56"/>
    </row>
    <row r="52" spans="10:10" s="54" customFormat="1" x14ac:dyDescent="0.25">
      <c r="J52" s="56"/>
    </row>
    <row r="53" spans="10:10" s="54" customFormat="1" x14ac:dyDescent="0.25">
      <c r="J53" s="56"/>
    </row>
    <row r="54" spans="10:10" s="54" customFormat="1" x14ac:dyDescent="0.25">
      <c r="J54" s="56"/>
    </row>
    <row r="55" spans="10:10" s="54" customFormat="1" x14ac:dyDescent="0.25">
      <c r="J55" s="56"/>
    </row>
    <row r="56" spans="10:10" s="54" customFormat="1" x14ac:dyDescent="0.25">
      <c r="J56" s="56"/>
    </row>
    <row r="57" spans="10:10" s="54" customFormat="1" x14ac:dyDescent="0.25">
      <c r="J57" s="56"/>
    </row>
    <row r="58" spans="10:10" s="54" customFormat="1" x14ac:dyDescent="0.25">
      <c r="J58" s="56"/>
    </row>
    <row r="59" spans="10:10" s="54" customFormat="1" x14ac:dyDescent="0.25">
      <c r="J59" s="56"/>
    </row>
    <row r="60" spans="10:10" s="54" customFormat="1" x14ac:dyDescent="0.25">
      <c r="J60" s="56"/>
    </row>
    <row r="61" spans="10:10" s="54" customFormat="1" x14ac:dyDescent="0.25">
      <c r="J61" s="56"/>
    </row>
    <row r="62" spans="10:10" s="54" customFormat="1" x14ac:dyDescent="0.25">
      <c r="J62" s="56"/>
    </row>
    <row r="63" spans="10:10" s="54" customFormat="1" x14ac:dyDescent="0.25">
      <c r="J63" s="56"/>
    </row>
    <row r="64" spans="10:10" s="54" customFormat="1" x14ac:dyDescent="0.25">
      <c r="J64" s="56"/>
    </row>
    <row r="65" spans="10:10" s="54" customFormat="1" x14ac:dyDescent="0.25">
      <c r="J65" s="56"/>
    </row>
    <row r="66" spans="10:10" s="54" customFormat="1" x14ac:dyDescent="0.25">
      <c r="J66" s="56"/>
    </row>
    <row r="67" spans="10:10" s="54" customFormat="1" x14ac:dyDescent="0.25">
      <c r="J67" s="56"/>
    </row>
    <row r="68" spans="10:10" s="54" customFormat="1" x14ac:dyDescent="0.25">
      <c r="J68" s="56"/>
    </row>
    <row r="69" spans="10:10" s="54" customFormat="1" x14ac:dyDescent="0.25">
      <c r="J69" s="56"/>
    </row>
    <row r="70" spans="10:10" s="54" customFormat="1" x14ac:dyDescent="0.25">
      <c r="J70" s="56"/>
    </row>
    <row r="71" spans="10:10" s="54" customFormat="1" x14ac:dyDescent="0.25">
      <c r="J71" s="56"/>
    </row>
    <row r="72" spans="10:10" s="54" customFormat="1" x14ac:dyDescent="0.25">
      <c r="J72" s="56"/>
    </row>
    <row r="73" spans="10:10" s="54" customFormat="1" x14ac:dyDescent="0.25">
      <c r="J73" s="56"/>
    </row>
    <row r="74" spans="10:10" s="54" customFormat="1" x14ac:dyDescent="0.25">
      <c r="J74" s="56"/>
    </row>
    <row r="75" spans="10:10" s="54" customFormat="1" x14ac:dyDescent="0.25">
      <c r="J75" s="56"/>
    </row>
    <row r="76" spans="10:10" s="54" customFormat="1" x14ac:dyDescent="0.25">
      <c r="J76" s="56"/>
    </row>
    <row r="77" spans="10:10" s="54" customFormat="1" x14ac:dyDescent="0.25">
      <c r="J77" s="56"/>
    </row>
    <row r="78" spans="10:10" s="54" customFormat="1" x14ac:dyDescent="0.25">
      <c r="J78" s="56"/>
    </row>
    <row r="79" spans="10:10" s="54" customFormat="1" x14ac:dyDescent="0.25">
      <c r="J79" s="56"/>
    </row>
    <row r="80" spans="10:10" s="54" customFormat="1" x14ac:dyDescent="0.25">
      <c r="J80" s="56"/>
    </row>
    <row r="81" spans="10:10" s="54" customFormat="1" x14ac:dyDescent="0.25">
      <c r="J81" s="56"/>
    </row>
    <row r="82" spans="10:10" s="54" customFormat="1" x14ac:dyDescent="0.25">
      <c r="J82" s="56"/>
    </row>
    <row r="83" spans="10:10" s="54" customFormat="1" x14ac:dyDescent="0.25">
      <c r="J83" s="56"/>
    </row>
    <row r="84" spans="10:10" s="54" customFormat="1" x14ac:dyDescent="0.25">
      <c r="J84" s="56"/>
    </row>
  </sheetData>
  <mergeCells count="61">
    <mergeCell ref="A1:B1"/>
    <mergeCell ref="C1:I1"/>
    <mergeCell ref="J1:Q1"/>
    <mergeCell ref="R1:X1"/>
    <mergeCell ref="A3:A5"/>
    <mergeCell ref="C3:C5"/>
    <mergeCell ref="D3:D5"/>
    <mergeCell ref="E3:E5"/>
    <mergeCell ref="F3:F5"/>
    <mergeCell ref="G3:G5"/>
    <mergeCell ref="H3:H5"/>
    <mergeCell ref="I3:I5"/>
    <mergeCell ref="A6:A8"/>
    <mergeCell ref="C6:C8"/>
    <mergeCell ref="D6:D8"/>
    <mergeCell ref="E6:E8"/>
    <mergeCell ref="F6:F8"/>
    <mergeCell ref="G6:G8"/>
    <mergeCell ref="H6:H8"/>
    <mergeCell ref="I6:I8"/>
    <mergeCell ref="H9:H11"/>
    <mergeCell ref="I9:I11"/>
    <mergeCell ref="A12:A14"/>
    <mergeCell ref="C12:C14"/>
    <mergeCell ref="D12:D14"/>
    <mergeCell ref="E12:E14"/>
    <mergeCell ref="F12:F14"/>
    <mergeCell ref="G12:G14"/>
    <mergeCell ref="H12:H14"/>
    <mergeCell ref="I12:I14"/>
    <mergeCell ref="A9:A11"/>
    <mergeCell ref="C9:C11"/>
    <mergeCell ref="D9:D11"/>
    <mergeCell ref="E9:E11"/>
    <mergeCell ref="F9:F11"/>
    <mergeCell ref="G9:G11"/>
    <mergeCell ref="H15:H17"/>
    <mergeCell ref="I15:I17"/>
    <mergeCell ref="A18:A20"/>
    <mergeCell ref="C18:C20"/>
    <mergeCell ref="D18:D20"/>
    <mergeCell ref="E18:E20"/>
    <mergeCell ref="F18:F20"/>
    <mergeCell ref="G18:G20"/>
    <mergeCell ref="H18:H20"/>
    <mergeCell ref="I18:I20"/>
    <mergeCell ref="A15:A17"/>
    <mergeCell ref="C15:C17"/>
    <mergeCell ref="D15:D17"/>
    <mergeCell ref="E15:E17"/>
    <mergeCell ref="F15:F17"/>
    <mergeCell ref="G15:G17"/>
    <mergeCell ref="H21:H23"/>
    <mergeCell ref="I21:I23"/>
    <mergeCell ref="J24:M24"/>
    <mergeCell ref="A21:A23"/>
    <mergeCell ref="C21:C23"/>
    <mergeCell ref="D21:D23"/>
    <mergeCell ref="E21:E23"/>
    <mergeCell ref="F21:F23"/>
    <mergeCell ref="G21:G23"/>
  </mergeCells>
  <conditionalFormatting sqref="R1:X9 R11:X12 R14:X15 R17:X18 R20:X21 R23:X23 R25:X1048576 R24:W24">
    <cfRule type="cellIs" dxfId="6" priority="7" operator="lessThan">
      <formula>0</formula>
    </cfRule>
  </conditionalFormatting>
  <conditionalFormatting sqref="R10:X10">
    <cfRule type="cellIs" dxfId="5" priority="6" operator="lessThan">
      <formula>0</formula>
    </cfRule>
  </conditionalFormatting>
  <conditionalFormatting sqref="R13:X13">
    <cfRule type="cellIs" dxfId="4" priority="5" operator="lessThan">
      <formula>0</formula>
    </cfRule>
  </conditionalFormatting>
  <conditionalFormatting sqref="R16:X16">
    <cfRule type="cellIs" dxfId="3" priority="4" operator="lessThan">
      <formula>0</formula>
    </cfRule>
  </conditionalFormatting>
  <conditionalFormatting sqref="R19:X19">
    <cfRule type="cellIs" dxfId="2" priority="3" operator="lessThan">
      <formula>0</formula>
    </cfRule>
  </conditionalFormatting>
  <conditionalFormatting sqref="R22:X22">
    <cfRule type="cellIs" dxfId="1" priority="2" operator="lessThan">
      <formula>0</formula>
    </cfRule>
  </conditionalFormatting>
  <conditionalFormatting sqref="X24">
    <cfRule type="cellIs" dxfId="0" priority="1" operator="lessThan">
      <formula>0</formula>
    </cfRule>
  </conditionalFormatting>
  <pageMargins left="0.7" right="0.7" top="0.75" bottom="0.75" header="0.3" footer="0.3"/>
  <pageSetup paperSize="3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2" workbookViewId="0">
      <selection activeCell="E22" sqref="E22"/>
    </sheetView>
  </sheetViews>
  <sheetFormatPr defaultRowHeight="15" x14ac:dyDescent="0.25"/>
  <cols>
    <col min="1" max="1" width="26.85546875" bestFit="1" customWidth="1"/>
    <col min="2" max="2" width="9" bestFit="1" customWidth="1"/>
    <col min="4" max="6" width="11.85546875" bestFit="1" customWidth="1"/>
    <col min="8" max="8" width="11.85546875" bestFit="1" customWidth="1"/>
  </cols>
  <sheetData>
    <row r="1" spans="1:8" x14ac:dyDescent="0.25">
      <c r="A1" s="16" t="s">
        <v>27</v>
      </c>
      <c r="B1" s="17">
        <v>313788.79999999999</v>
      </c>
      <c r="D1" s="19">
        <f>B1*0.35</f>
        <v>109826.07999999999</v>
      </c>
    </row>
    <row r="2" spans="1:8" x14ac:dyDescent="0.25">
      <c r="A2" s="16" t="s">
        <v>28</v>
      </c>
      <c r="B2" s="17">
        <v>267696</v>
      </c>
      <c r="D2" s="19">
        <f>B2*0.35</f>
        <v>93693.599999999991</v>
      </c>
    </row>
    <row r="4" spans="1:8" x14ac:dyDescent="0.25">
      <c r="A4" s="16" t="s">
        <v>30</v>
      </c>
      <c r="B4" s="17">
        <v>239012.8</v>
      </c>
      <c r="D4" s="19">
        <f>B4*0.35</f>
        <v>83654.48</v>
      </c>
    </row>
    <row r="5" spans="1:8" x14ac:dyDescent="0.25">
      <c r="A5" s="16" t="s">
        <v>31</v>
      </c>
      <c r="B5" s="17">
        <v>221977.60000000001</v>
      </c>
      <c r="D5" s="19">
        <f>B5*0.35</f>
        <v>77692.160000000003</v>
      </c>
      <c r="E5" s="18">
        <f>SUM(B1:B11)</f>
        <v>2057785.6</v>
      </c>
      <c r="H5" s="19">
        <f>E5*0.12</f>
        <v>246934.272</v>
      </c>
    </row>
    <row r="6" spans="1:8" x14ac:dyDescent="0.25">
      <c r="A6" s="16" t="s">
        <v>32</v>
      </c>
      <c r="B6" s="17">
        <v>232148.8</v>
      </c>
      <c r="D6" s="19">
        <f>B6*0.35</f>
        <v>81252.079999999987</v>
      </c>
      <c r="E6" s="18">
        <f>E5*0.1</f>
        <v>205778.56000000003</v>
      </c>
      <c r="H6" s="19">
        <f>E5*0.45</f>
        <v>926003.52</v>
      </c>
    </row>
    <row r="7" spans="1:8" x14ac:dyDescent="0.25">
      <c r="F7" s="19">
        <f>E5*0.35</f>
        <v>720224.96</v>
      </c>
    </row>
    <row r="8" spans="1:8" x14ac:dyDescent="0.25">
      <c r="A8" s="16" t="s">
        <v>34</v>
      </c>
      <c r="B8" s="17">
        <v>222913.6</v>
      </c>
      <c r="D8" s="19">
        <f>B8*0.35</f>
        <v>78019.759999999995</v>
      </c>
    </row>
    <row r="9" spans="1:8" x14ac:dyDescent="0.25">
      <c r="A9" s="16" t="s">
        <v>35</v>
      </c>
      <c r="B9" s="17">
        <v>200241.6</v>
      </c>
      <c r="D9" s="19">
        <f>B9*0.35</f>
        <v>70084.56</v>
      </c>
    </row>
    <row r="10" spans="1:8" x14ac:dyDescent="0.25">
      <c r="A10" s="16" t="s">
        <v>36</v>
      </c>
      <c r="B10" s="17">
        <v>180003.20000000001</v>
      </c>
      <c r="D10" s="19">
        <f>B10*0.35</f>
        <v>63001.120000000003</v>
      </c>
    </row>
    <row r="11" spans="1:8" x14ac:dyDescent="0.25">
      <c r="A11" s="16" t="s">
        <v>37</v>
      </c>
      <c r="B11" s="17">
        <v>180003.20000000001</v>
      </c>
      <c r="D11" s="19">
        <f>B11*0.35</f>
        <v>63001.120000000003</v>
      </c>
    </row>
    <row r="15" spans="1:8" x14ac:dyDescent="0.25">
      <c r="A15" s="16" t="s">
        <v>29</v>
      </c>
      <c r="B15" s="17">
        <v>400004.8</v>
      </c>
      <c r="D15" s="19">
        <f>B15*0.1</f>
        <v>40000.480000000003</v>
      </c>
      <c r="F15" s="19">
        <f>B15*0.8</f>
        <v>320003.84000000003</v>
      </c>
      <c r="H15" s="19">
        <f>B15*0.12</f>
        <v>48000.575999999994</v>
      </c>
    </row>
    <row r="19" spans="1:8" x14ac:dyDescent="0.25">
      <c r="A19" s="16" t="s">
        <v>33</v>
      </c>
      <c r="B19" s="17">
        <v>350001.6</v>
      </c>
      <c r="D19" s="19">
        <f>B19*0.1</f>
        <v>35000.159999999996</v>
      </c>
      <c r="F19" s="19">
        <f>B19*0.65</f>
        <v>227501.03999999998</v>
      </c>
      <c r="H19" s="19">
        <f>B19*0.12</f>
        <v>42000.191999999995</v>
      </c>
    </row>
    <row r="22" spans="1:8" x14ac:dyDescent="0.25">
      <c r="A22" t="s">
        <v>38</v>
      </c>
      <c r="B22">
        <v>330000</v>
      </c>
      <c r="E22">
        <f>B22*1.25</f>
        <v>412500</v>
      </c>
      <c r="H22" s="19">
        <f>B22*0.12</f>
        <v>39600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STI</vt:lpstr>
      <vt:lpstr>LTI</vt:lpstr>
      <vt:lpstr>SLT Sheet</vt:lpstr>
      <vt:lpstr>Appointed Sheet</vt:lpstr>
      <vt:lpstr>Sheet2</vt:lpstr>
      <vt:lpstr>'Appointed Sheet'!Print_Area</vt:lpstr>
      <vt:lpstr>'SLT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2020-12-09T16:45:52Z</dcterms:modified>
</cp:coreProperties>
</file>